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209"/>
  <workbookPr autoCompressPictures="0"/>
  <mc:AlternateContent xmlns:mc="http://schemas.openxmlformats.org/markup-compatibility/2006">
    <mc:Choice Requires="x15">
      <x15ac:absPath xmlns:x15ac="http://schemas.microsoft.com/office/spreadsheetml/2010/11/ac" url="/Users/annesigstad/Dropbox (Ammehjelpen)/Ammehjelpen Styre/Landstreff 2020/GF-saker/"/>
    </mc:Choice>
  </mc:AlternateContent>
  <bookViews>
    <workbookView xWindow="2740" yWindow="2740" windowWidth="21600" windowHeight="11380" activeTab="1"/>
  </bookViews>
  <sheets>
    <sheet name="Ark1" sheetId="1" r:id="rId1"/>
    <sheet name="2016-2020" sheetId="2" r:id="rId2"/>
    <sheet name="Ark3" sheetId="3" r:id="rId3"/>
  </sheets>
  <calcPr calcId="19102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11" i="2" l="1"/>
  <c r="U134" i="2"/>
  <c r="U139" i="2"/>
  <c r="U135" i="2"/>
  <c r="U122" i="2"/>
  <c r="U115" i="2"/>
  <c r="U102" i="2"/>
  <c r="U99" i="2"/>
  <c r="U120" i="2"/>
  <c r="U119" i="2"/>
  <c r="U80" i="2"/>
  <c r="U76" i="2"/>
  <c r="U59" i="2"/>
  <c r="U44" i="2"/>
  <c r="Q132" i="2"/>
  <c r="Q135" i="2"/>
  <c r="W135" i="2"/>
  <c r="T102" i="2"/>
  <c r="V36" i="2"/>
  <c r="O119" i="2"/>
  <c r="O122" i="2"/>
  <c r="O120" i="2"/>
  <c r="O130" i="2"/>
  <c r="O135" i="2"/>
  <c r="O115" i="2"/>
  <c r="O139" i="2"/>
  <c r="O80" i="2"/>
  <c r="O102" i="2"/>
  <c r="O140" i="2"/>
  <c r="O99" i="2"/>
  <c r="O76" i="2"/>
  <c r="R120" i="2"/>
  <c r="R122" i="2"/>
  <c r="R111" i="2"/>
  <c r="R99" i="2"/>
  <c r="O35" i="2"/>
  <c r="O38" i="2"/>
  <c r="O44" i="2"/>
  <c r="O26" i="2"/>
  <c r="O43" i="2"/>
  <c r="O30" i="2"/>
  <c r="R19" i="2"/>
  <c r="R44" i="2"/>
  <c r="R43" i="2"/>
  <c r="R26" i="2"/>
  <c r="R59" i="2"/>
  <c r="R76" i="2"/>
  <c r="R140" i="2"/>
  <c r="R102" i="2"/>
  <c r="R115" i="2"/>
  <c r="R135" i="2"/>
  <c r="P19" i="2"/>
  <c r="P44" i="2"/>
  <c r="P26" i="2"/>
  <c r="V26" i="2"/>
  <c r="P30" i="2"/>
  <c r="V30" i="2"/>
  <c r="P38" i="2"/>
  <c r="P43" i="2"/>
  <c r="V43" i="2"/>
  <c r="S19" i="2"/>
  <c r="S26" i="2"/>
  <c r="S30" i="2"/>
  <c r="S38" i="2"/>
  <c r="S44" i="2"/>
  <c r="S140" i="2"/>
  <c r="P139" i="2"/>
  <c r="V139" i="2"/>
  <c r="S139" i="2"/>
  <c r="Q59" i="2"/>
  <c r="Q140" i="2"/>
  <c r="T59" i="2"/>
  <c r="T140" i="2"/>
  <c r="W59" i="2"/>
  <c r="W140" i="2"/>
  <c r="Q76" i="2"/>
  <c r="W76" i="2"/>
  <c r="T76" i="2"/>
  <c r="Q102" i="2"/>
  <c r="W102" i="2"/>
  <c r="Q115" i="2"/>
  <c r="T115" i="2"/>
  <c r="W115" i="2"/>
  <c r="Q122" i="2"/>
  <c r="W122" i="2"/>
  <c r="T122" i="2"/>
  <c r="T135" i="2"/>
  <c r="V138" i="2"/>
  <c r="V137" i="2"/>
  <c r="W125" i="2"/>
  <c r="W126" i="2"/>
  <c r="W127" i="2"/>
  <c r="W128" i="2"/>
  <c r="W129" i="2"/>
  <c r="W130" i="2"/>
  <c r="W131" i="2"/>
  <c r="W132" i="2"/>
  <c r="W133" i="2"/>
  <c r="W134" i="2"/>
  <c r="W124" i="2"/>
  <c r="W118" i="2"/>
  <c r="W119" i="2"/>
  <c r="W120" i="2"/>
  <c r="W121" i="2"/>
  <c r="W117" i="2"/>
  <c r="W105" i="2"/>
  <c r="W106" i="2"/>
  <c r="W107" i="2"/>
  <c r="W108" i="2"/>
  <c r="W109" i="2"/>
  <c r="W110" i="2"/>
  <c r="W111" i="2"/>
  <c r="W112" i="2"/>
  <c r="W113" i="2"/>
  <c r="W114" i="2"/>
  <c r="W104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5" i="2"/>
  <c r="W96" i="2"/>
  <c r="W97" i="2"/>
  <c r="W98" i="2"/>
  <c r="W99" i="2"/>
  <c r="W100" i="2"/>
  <c r="W78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61" i="2"/>
  <c r="W48" i="2"/>
  <c r="W49" i="2"/>
  <c r="W50" i="2"/>
  <c r="W51" i="2"/>
  <c r="W52" i="2"/>
  <c r="W53" i="2"/>
  <c r="W54" i="2"/>
  <c r="W55" i="2"/>
  <c r="W56" i="2"/>
  <c r="W57" i="2"/>
  <c r="W58" i="2"/>
  <c r="W47" i="2"/>
  <c r="V41" i="2"/>
  <c r="V42" i="2"/>
  <c r="V40" i="2"/>
  <c r="V33" i="2"/>
  <c r="V34" i="2"/>
  <c r="V35" i="2"/>
  <c r="V37" i="2"/>
  <c r="V38" i="2"/>
  <c r="V32" i="2"/>
  <c r="V29" i="2"/>
  <c r="V28" i="2"/>
  <c r="V22" i="2"/>
  <c r="V23" i="2"/>
  <c r="V24" i="2"/>
  <c r="V25" i="2"/>
  <c r="V21" i="2"/>
  <c r="V6" i="2"/>
  <c r="V7" i="2"/>
  <c r="V19" i="2"/>
  <c r="V8" i="2"/>
  <c r="V9" i="2"/>
  <c r="V10" i="2"/>
  <c r="V13" i="2"/>
  <c r="V14" i="2"/>
  <c r="V16" i="2"/>
  <c r="V5" i="2"/>
  <c r="V11" i="2"/>
  <c r="V12" i="2"/>
  <c r="V15" i="2"/>
  <c r="V17" i="2"/>
  <c r="V18" i="2"/>
  <c r="I111" i="2"/>
  <c r="I119" i="2"/>
  <c r="J119" i="2"/>
  <c r="I49" i="2"/>
  <c r="I59" i="2"/>
  <c r="I19" i="2"/>
  <c r="I44" i="2"/>
  <c r="I43" i="2"/>
  <c r="I38" i="2"/>
  <c r="I30" i="2"/>
  <c r="I26" i="2"/>
  <c r="J17" i="2"/>
  <c r="I135" i="2"/>
  <c r="J10" i="2"/>
  <c r="I76" i="2"/>
  <c r="I102" i="2"/>
  <c r="J111" i="2"/>
  <c r="I115" i="2"/>
  <c r="I122" i="2"/>
  <c r="J16" i="2"/>
  <c r="N59" i="2"/>
  <c r="N76" i="2"/>
  <c r="N102" i="2"/>
  <c r="N115" i="2"/>
  <c r="N122" i="2"/>
  <c r="N135" i="2"/>
  <c r="N140" i="2"/>
  <c r="M19" i="2"/>
  <c r="M30" i="2"/>
  <c r="M44" i="2"/>
  <c r="M140" i="2"/>
  <c r="N141" i="2"/>
  <c r="M26" i="2"/>
  <c r="N139" i="2"/>
  <c r="J132" i="2"/>
  <c r="J70" i="2"/>
  <c r="J69" i="2"/>
  <c r="C79" i="2"/>
  <c r="C80" i="2"/>
  <c r="C102" i="2"/>
  <c r="J75" i="2"/>
  <c r="L139" i="2"/>
  <c r="L140" i="2"/>
  <c r="L135" i="2"/>
  <c r="L122" i="2"/>
  <c r="L115" i="2"/>
  <c r="L102" i="2"/>
  <c r="L76" i="2"/>
  <c r="L59" i="2"/>
  <c r="K30" i="2"/>
  <c r="K26" i="2"/>
  <c r="K19" i="2"/>
  <c r="K44" i="2"/>
  <c r="K140" i="2"/>
  <c r="L141" i="2"/>
  <c r="J131" i="2"/>
  <c r="J64" i="2"/>
  <c r="J63" i="2"/>
  <c r="J21" i="2"/>
  <c r="J134" i="2"/>
  <c r="J133" i="2"/>
  <c r="J130" i="2"/>
  <c r="J129" i="2"/>
  <c r="J128" i="2"/>
  <c r="J126" i="2"/>
  <c r="J125" i="2"/>
  <c r="J124" i="2"/>
  <c r="J121" i="2"/>
  <c r="J120" i="2"/>
  <c r="J117" i="2"/>
  <c r="J112" i="2"/>
  <c r="J109" i="2"/>
  <c r="J108" i="2"/>
  <c r="J107" i="2"/>
  <c r="J106" i="2"/>
  <c r="J105" i="2"/>
  <c r="J104" i="2"/>
  <c r="J100" i="2"/>
  <c r="J99" i="2"/>
  <c r="J98" i="2"/>
  <c r="J97" i="2"/>
  <c r="J96" i="2"/>
  <c r="J93" i="2"/>
  <c r="J92" i="2"/>
  <c r="J91" i="2"/>
  <c r="J90" i="2"/>
  <c r="J89" i="2"/>
  <c r="J85" i="2"/>
  <c r="J84" i="2"/>
  <c r="J83" i="2"/>
  <c r="J82" i="2"/>
  <c r="J81" i="2"/>
  <c r="J79" i="2"/>
  <c r="J78" i="2"/>
  <c r="J74" i="2"/>
  <c r="J73" i="2"/>
  <c r="J72" i="2"/>
  <c r="J71" i="2"/>
  <c r="J68" i="2"/>
  <c r="J67" i="2"/>
  <c r="J66" i="2"/>
  <c r="J65" i="2"/>
  <c r="J62" i="2"/>
  <c r="J61" i="2"/>
  <c r="J58" i="2"/>
  <c r="J57" i="2"/>
  <c r="J54" i="2"/>
  <c r="J53" i="2"/>
  <c r="J48" i="2"/>
  <c r="J47" i="2"/>
  <c r="J43" i="2"/>
  <c r="J28" i="2"/>
  <c r="J25" i="2"/>
  <c r="J24" i="2"/>
  <c r="J23" i="2"/>
  <c r="J22" i="2"/>
  <c r="J18" i="2"/>
  <c r="J15" i="2"/>
  <c r="J14" i="2"/>
  <c r="J13" i="2"/>
  <c r="J9" i="2"/>
  <c r="J8" i="2"/>
  <c r="J7" i="2"/>
  <c r="J6" i="2"/>
  <c r="G19" i="2"/>
  <c r="G30" i="2"/>
  <c r="G26" i="2"/>
  <c r="G44" i="2"/>
  <c r="G140" i="2"/>
  <c r="H141" i="2"/>
  <c r="H139" i="2"/>
  <c r="H135" i="2"/>
  <c r="H140" i="2"/>
  <c r="H122" i="2"/>
  <c r="H115" i="2"/>
  <c r="H102" i="2"/>
  <c r="H76" i="2"/>
  <c r="H59" i="2"/>
  <c r="D124" i="2"/>
  <c r="D135" i="2"/>
  <c r="D119" i="2"/>
  <c r="D122" i="2"/>
  <c r="D21" i="2"/>
  <c r="D26" i="2"/>
  <c r="D38" i="2"/>
  <c r="D44" i="2"/>
  <c r="D141" i="2"/>
  <c r="D30" i="2"/>
  <c r="D19" i="2"/>
  <c r="D76" i="2"/>
  <c r="D102" i="2"/>
  <c r="D115" i="2"/>
  <c r="D59" i="2"/>
  <c r="F139" i="2"/>
  <c r="F140" i="2"/>
  <c r="F135" i="2"/>
  <c r="F122" i="2"/>
  <c r="F115" i="2"/>
  <c r="F102" i="2"/>
  <c r="F76" i="2"/>
  <c r="F59" i="2"/>
  <c r="E30" i="2"/>
  <c r="E44" i="2"/>
  <c r="E140" i="2"/>
  <c r="E26" i="2"/>
  <c r="E19" i="2"/>
  <c r="C38" i="2"/>
  <c r="C128" i="2"/>
  <c r="C135" i="2"/>
  <c r="C19" i="2"/>
  <c r="C141" i="2"/>
  <c r="C26" i="2"/>
  <c r="C30" i="2"/>
  <c r="C44" i="2"/>
  <c r="C59" i="2"/>
  <c r="C76" i="2"/>
  <c r="C115" i="2"/>
  <c r="C122" i="2"/>
  <c r="XFD42" i="1"/>
  <c r="XFD43" i="1"/>
  <c r="XFD44" i="1"/>
  <c r="XFD45" i="1"/>
  <c r="XFD47" i="1"/>
  <c r="XFD50" i="1"/>
  <c r="XFD46" i="1"/>
  <c r="XFD48" i="1"/>
  <c r="XFD49" i="1"/>
  <c r="XFD51" i="1"/>
  <c r="XFD52" i="1"/>
  <c r="XFD53" i="1"/>
  <c r="XFD54" i="1"/>
  <c r="XFD55" i="1"/>
  <c r="XFD56" i="1"/>
  <c r="H87" i="1"/>
  <c r="F87" i="1"/>
  <c r="F107" i="1"/>
  <c r="D87" i="1"/>
  <c r="F106" i="1"/>
  <c r="F103" i="1"/>
  <c r="F93" i="1"/>
  <c r="F78" i="1"/>
  <c r="F57" i="1"/>
  <c r="F40" i="1"/>
  <c r="D106" i="1"/>
  <c r="H78" i="1"/>
  <c r="D78" i="1"/>
  <c r="H106" i="1"/>
  <c r="H103" i="1"/>
  <c r="D103" i="1"/>
  <c r="D107" i="1"/>
  <c r="D93" i="1"/>
  <c r="D57" i="1"/>
  <c r="D40" i="1"/>
  <c r="H93" i="1"/>
  <c r="H57" i="1"/>
  <c r="H40" i="1"/>
  <c r="H107" i="1"/>
  <c r="C29" i="1"/>
  <c r="C30" i="1"/>
  <c r="C107" i="1"/>
  <c r="C26" i="1"/>
  <c r="C23" i="1"/>
  <c r="C17" i="1"/>
  <c r="G29" i="1"/>
  <c r="G30" i="1"/>
  <c r="G107" i="1"/>
  <c r="G26" i="1"/>
  <c r="G23" i="1"/>
  <c r="G17" i="1"/>
  <c r="E29" i="1"/>
  <c r="E26" i="1"/>
  <c r="E23" i="1"/>
  <c r="E17" i="1"/>
  <c r="E30" i="1"/>
  <c r="E107" i="1"/>
  <c r="J80" i="2"/>
  <c r="U140" i="2"/>
  <c r="U141" i="2"/>
  <c r="T141" i="2"/>
  <c r="P140" i="2"/>
  <c r="Q141" i="2"/>
  <c r="V44" i="2"/>
  <c r="V140" i="2"/>
  <c r="W141" i="2"/>
  <c r="R141" i="2"/>
  <c r="I141" i="2"/>
  <c r="O141" i="2"/>
  <c r="J49" i="2"/>
</calcChain>
</file>

<file path=xl/sharedStrings.xml><?xml version="1.0" encoding="utf-8"?>
<sst xmlns="http://schemas.openxmlformats.org/spreadsheetml/2006/main" count="312" uniqueCount="201">
  <si>
    <t>Salg hjelpemidler</t>
  </si>
  <si>
    <t>Salg klær</t>
  </si>
  <si>
    <t>Salg messer</t>
  </si>
  <si>
    <t>Porto salg</t>
  </si>
  <si>
    <t>Ekspedisjonsgebyr salg</t>
  </si>
  <si>
    <t>Salg bøker/brosjyrer</t>
  </si>
  <si>
    <t>Porto bøker/brosjyrer</t>
  </si>
  <si>
    <t>Ekspedisjonsgebyr bøker/brosjyrer</t>
  </si>
  <si>
    <t>Porto annet</t>
  </si>
  <si>
    <t>Purregebyr</t>
  </si>
  <si>
    <t>Øreavrunding</t>
  </si>
  <si>
    <t>Salgsinntekter</t>
  </si>
  <si>
    <t>Kontingenter</t>
  </si>
  <si>
    <t>Aktive medlemmer</t>
  </si>
  <si>
    <t>Støttemedlemmer</t>
  </si>
  <si>
    <t>Ammehjelpere</t>
  </si>
  <si>
    <t>Helsevesen</t>
  </si>
  <si>
    <t>Sum salg</t>
  </si>
  <si>
    <t>Offentlige tilskudd</t>
  </si>
  <si>
    <t>Støtte staten, helsedirektoratet</t>
  </si>
  <si>
    <t>Sum tilskudd</t>
  </si>
  <si>
    <t>sum kontingent</t>
  </si>
  <si>
    <t>Prosjektmidler</t>
  </si>
  <si>
    <t>Sum prosjekt</t>
  </si>
  <si>
    <t>Inntekter</t>
  </si>
  <si>
    <t>Utgifter</t>
  </si>
  <si>
    <t>Driftskostnader</t>
  </si>
  <si>
    <t>Totale inntekter</t>
  </si>
  <si>
    <t>Varekostnad</t>
  </si>
  <si>
    <t>Kjøp brosjyrer/bøker</t>
  </si>
  <si>
    <t>Kjøp hjelpemidler</t>
  </si>
  <si>
    <t>Kjøp klær</t>
  </si>
  <si>
    <t>Frakt, toll og spedisjon</t>
  </si>
  <si>
    <t>Beholdningsendring</t>
  </si>
  <si>
    <t>Emballasje, pakkeutstyr</t>
  </si>
  <si>
    <t>sum varekostnad</t>
  </si>
  <si>
    <t>Arbeidsgiveravgift</t>
  </si>
  <si>
    <t>Innskuddspensjon ansatte</t>
  </si>
  <si>
    <t>Sum lønnskostnader</t>
  </si>
  <si>
    <t>Variabel lønn, prosjekt</t>
  </si>
  <si>
    <t>Forsikringer i arbeidsforhold</t>
  </si>
  <si>
    <t>Annen driftskostnad</t>
  </si>
  <si>
    <t>Restavfall</t>
  </si>
  <si>
    <t>Kontorutstyr</t>
  </si>
  <si>
    <t>Pogramvare årlig vedlikehold</t>
  </si>
  <si>
    <t>Google</t>
  </si>
  <si>
    <t>Rep og vedlikehold utstyr</t>
  </si>
  <si>
    <t>Revisjonshonorar</t>
  </si>
  <si>
    <t>Regnskapshonorar</t>
  </si>
  <si>
    <t>Kontorrekvisita</t>
  </si>
  <si>
    <t>Faglitteratur</t>
  </si>
  <si>
    <t>Kurs oppdatering ansatte</t>
  </si>
  <si>
    <t>Telefon</t>
  </si>
  <si>
    <t>Mobiltelefon</t>
  </si>
  <si>
    <t>Internett</t>
  </si>
  <si>
    <t>Bilgodtgjørelse</t>
  </si>
  <si>
    <t>Reisekostnad øvrig</t>
  </si>
  <si>
    <t>Landstreff</t>
  </si>
  <si>
    <t>Representasjon</t>
  </si>
  <si>
    <t>Kontingent Fokus</t>
  </si>
  <si>
    <t>Bank og kortgebyrer</t>
  </si>
  <si>
    <t>Visa og Payex nettbutikk</t>
  </si>
  <si>
    <t>Tap på fordringer</t>
  </si>
  <si>
    <t>leie andre kontormaskiner</t>
  </si>
  <si>
    <t>Datautstyr</t>
  </si>
  <si>
    <t>Kjøpt fremmed tjeneste</t>
  </si>
  <si>
    <t>Ny hjemmeside 2010</t>
  </si>
  <si>
    <t>Forsikringspremie varelager/utstyr</t>
  </si>
  <si>
    <t>Driftsresultat</t>
  </si>
  <si>
    <t>Pumper til lokalgruppene</t>
  </si>
  <si>
    <t>Styregodtgjørelse</t>
  </si>
  <si>
    <t>Reklamekostnad, annonser</t>
  </si>
  <si>
    <t>Sum driftskostnader</t>
  </si>
  <si>
    <t>utgifter</t>
  </si>
  <si>
    <t>Regnskap</t>
  </si>
  <si>
    <t>Budsjett</t>
  </si>
  <si>
    <t>Porto kontingentskrav mm</t>
  </si>
  <si>
    <t>Bqueen Design, web og design</t>
  </si>
  <si>
    <t>Hjemmeside Increo fast/løpende</t>
  </si>
  <si>
    <t xml:space="preserve">Regnskap </t>
  </si>
  <si>
    <t>Annonsering</t>
  </si>
  <si>
    <t>Ny nettbutikk</t>
  </si>
  <si>
    <t>Adskilt Prosjektkostnader 2011</t>
  </si>
  <si>
    <t>Ammehjelpens budsjett 2011</t>
  </si>
  <si>
    <t>Fond for lokalgruppene</t>
  </si>
  <si>
    <t>Leie lokaler</t>
  </si>
  <si>
    <t>Increo, oppgraderinger nettside</t>
  </si>
  <si>
    <t>Prosjekt</t>
  </si>
  <si>
    <t>Profilering, Representasjon</t>
  </si>
  <si>
    <t>Sentralstyret, landstreff, ammehjelperne</t>
  </si>
  <si>
    <t>Ammehjelpen på nett</t>
  </si>
  <si>
    <t>sum prof/repr.</t>
  </si>
  <si>
    <t>sum styret, landstreff, ammehjelperne</t>
  </si>
  <si>
    <t>sum prosjekt</t>
  </si>
  <si>
    <t>sum nettkostnader</t>
  </si>
  <si>
    <t>Lønn/ansatte</t>
  </si>
  <si>
    <t xml:space="preserve">Porto </t>
  </si>
  <si>
    <t>Styremøter, styret og ansatte</t>
  </si>
  <si>
    <t xml:space="preserve">Annen kostnad, jubileumsgaver </t>
  </si>
  <si>
    <t>Landstreff, tilskudd alle ammehjelpere</t>
  </si>
  <si>
    <t>Total summer</t>
  </si>
  <si>
    <t>Varelager</t>
  </si>
  <si>
    <t>Egenkapital</t>
  </si>
  <si>
    <t>yrkesskadeforsikring</t>
  </si>
  <si>
    <t>motkonto for gruppe 52</t>
  </si>
  <si>
    <t>Etterbetalt fastlønn</t>
  </si>
  <si>
    <t>påløpt ikke utbetalt lønn</t>
  </si>
  <si>
    <t>gruppelivsforsikring</t>
  </si>
  <si>
    <t>Lønn,  3 ansatte</t>
  </si>
  <si>
    <t>påløpte feriepenger</t>
  </si>
  <si>
    <t>Arbeidsgiveravgift av påøpte feriepenger</t>
  </si>
  <si>
    <t>Elektronisk komm. Sk. Fri</t>
  </si>
  <si>
    <t>motkonto elektronisk komm.</t>
  </si>
  <si>
    <t>Anne S har fått dette tallet etter samtaler med departement, så vi tror vi får dette</t>
  </si>
  <si>
    <t>søknad med svar november</t>
  </si>
  <si>
    <t>her kan de få midler til lokale prosjekt</t>
  </si>
  <si>
    <t>støtte kr 1000 til hver påmeldte ammehjelper som deltar på generalforsamling</t>
  </si>
  <si>
    <t>pumper til lokalgrupper som vil leie ut</t>
  </si>
  <si>
    <t xml:space="preserve">Investering armbånd til ammehjelperne, får anheng for hvor lenge de har vært med osv.  </t>
  </si>
  <si>
    <t>Finans</t>
  </si>
  <si>
    <t>Profilering på nett (google)</t>
  </si>
  <si>
    <t>Programvare</t>
  </si>
  <si>
    <t>Responsivt degsin nettside</t>
  </si>
  <si>
    <t>Landstreff, faglig oppdatering AH</t>
  </si>
  <si>
    <t>Annen driftsinntekt</t>
  </si>
  <si>
    <t>Retur varer</t>
  </si>
  <si>
    <t>7790/7791</t>
  </si>
  <si>
    <t>Gave, fradragsberettiget</t>
  </si>
  <si>
    <t>sum profilering/representasjon</t>
  </si>
  <si>
    <t>Gaver</t>
  </si>
  <si>
    <t>Salg messe, stands</t>
  </si>
  <si>
    <t>6790 og 6780</t>
  </si>
  <si>
    <t>7140 og 7160</t>
  </si>
  <si>
    <t>Avvik</t>
  </si>
  <si>
    <t>Reklamekostnad, annonser, facebook</t>
  </si>
  <si>
    <t>Påløpt lønn ikke utbetalt</t>
  </si>
  <si>
    <t>Momskompensasjon</t>
  </si>
  <si>
    <t>Kontorutstyr (kto 6410+6440+6490+6540+6390+6550)</t>
  </si>
  <si>
    <t>Kontingent</t>
  </si>
  <si>
    <t>Fakturagebyr</t>
  </si>
  <si>
    <t>Norsk Fraktsenter</t>
  </si>
  <si>
    <t>Pakk - Norsk Fraktsenter</t>
  </si>
  <si>
    <t xml:space="preserve"> oppgraderinger nettbutikk</t>
  </si>
  <si>
    <t>Elektronisk kommunikasjon</t>
  </si>
  <si>
    <t>Refusjon sykepenger</t>
  </si>
  <si>
    <t>Trekkpliktig bilgodtgjørelse</t>
  </si>
  <si>
    <t>Garantikostnad Bestseller</t>
  </si>
  <si>
    <t>Nordisk Ammekonferanse</t>
  </si>
  <si>
    <t>Trekkpliktig bilgodtgjørelse ikke AGA</t>
  </si>
  <si>
    <t>Klarna</t>
  </si>
  <si>
    <t>Lønn,  2 ansatte, 0,9 årsverk + timer</t>
  </si>
  <si>
    <t>Salg messer og stand bøker</t>
  </si>
  <si>
    <t>Vareimport hjelpemidler</t>
  </si>
  <si>
    <t>Vareimport klær</t>
  </si>
  <si>
    <t>Vareimport bøker</t>
  </si>
  <si>
    <t>Grunnlag mva innførsel høy sats</t>
  </si>
  <si>
    <t xml:space="preserve">Motkonto grunnlag innførsel </t>
  </si>
  <si>
    <t>7100og 7104</t>
  </si>
  <si>
    <t>Profileringsutstyr, sponsorgaver etc</t>
  </si>
  <si>
    <t>Porto kontingent, ahoppgaven,med mer</t>
  </si>
  <si>
    <t>Oppgraderinge, vedlikhold nettside</t>
  </si>
  <si>
    <t>Hjemmeside fast/løpende</t>
  </si>
  <si>
    <t xml:space="preserve">Overskudd Nordisk Ammekonferanse </t>
  </si>
  <si>
    <t>Kjøp bøker</t>
  </si>
  <si>
    <t>Salg bøker</t>
  </si>
  <si>
    <t>Styremøter</t>
  </si>
  <si>
    <t>Salg</t>
  </si>
  <si>
    <t>Salg fritt</t>
  </si>
  <si>
    <t>Intern porto, drift/butikk</t>
  </si>
  <si>
    <t>Intern uttak varer butikk/drift</t>
  </si>
  <si>
    <t>Periodisering inntekter butikk</t>
  </si>
  <si>
    <t>Periodisert innt. Ny internettside</t>
  </si>
  <si>
    <t>Salg tjenester drift</t>
  </si>
  <si>
    <t>Sum gaver</t>
  </si>
  <si>
    <t xml:space="preserve">Budsjett </t>
  </si>
  <si>
    <t>Total</t>
  </si>
  <si>
    <t>Programvare årlig nyhetsbrev m.m</t>
  </si>
  <si>
    <t>Kurs oppdatering ansatte,styremedl.</t>
  </si>
  <si>
    <t>Visa og Klarna - vipps. Div provisjon (7781)</t>
  </si>
  <si>
    <t>Annen kostnad</t>
  </si>
  <si>
    <t>Nettbutikk  div lisenser, bl.a google, dropbox</t>
  </si>
  <si>
    <t>Drift/friemidler</t>
  </si>
  <si>
    <t>Butikk</t>
  </si>
  <si>
    <t>Periodisert gaver øremerket landstreff</t>
  </si>
  <si>
    <t>Drift 2020</t>
  </si>
  <si>
    <t>Butikk 2020</t>
  </si>
  <si>
    <t>Prosjektmidler, DAM</t>
  </si>
  <si>
    <t>Gaver fra butikken</t>
  </si>
  <si>
    <t>Innsamling gaver, FB, Vipps</t>
  </si>
  <si>
    <t>Frivillige gaver, fastgiver m.m</t>
  </si>
  <si>
    <t>Reisestøtte, dagpakker ammehjelpere</t>
  </si>
  <si>
    <t xml:space="preserve">Innmeldingspakke </t>
  </si>
  <si>
    <t>Betalbar skatt</t>
  </si>
  <si>
    <t>Trykking brosjyrer</t>
  </si>
  <si>
    <t>Ny innloggingsside Ammehjelpen</t>
  </si>
  <si>
    <t>Annen godtgjørelse, (Krogli)</t>
  </si>
  <si>
    <t>Annen godtgjørelse ikke AGA*</t>
  </si>
  <si>
    <t>Adskilt Prosjektkostnader AH historie</t>
  </si>
  <si>
    <t>Støtte, NKA trinnkurs</t>
  </si>
  <si>
    <t>Ammehjelpens reviderete  budsjett 2020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</si>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</sst>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_ ;_ * \-#,##0_ ;_ * &quot;-&quot;_ ;_ @_ 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9C65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sz val="11"/>
      <color rgb="FFFF0000"/>
      <name val="Calibri (Brødtekst)"/>
    </font>
    <font>
      <sz val="11"/>
      <name val="Calibri (Brødtekst)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206">
    <xf numFmtId="0" fontId="0" fillId="0" borderId="0" xfId="0"/>
    <xf numFmtId="0" fontId="0" fillId="2" borderId="0" xfId="0" applyFill="1"/>
    <xf numFmtId="0" fontId="0" fillId="5" borderId="0" xfId="0" applyFill="1"/>
    <xf numFmtId="0" fontId="2" fillId="4" borderId="0" xfId="0" applyFont="1" applyFill="1"/>
    <xf numFmtId="0" fontId="1" fillId="5" borderId="0" xfId="0" applyFont="1" applyFill="1"/>
    <xf numFmtId="0" fontId="2" fillId="6" borderId="0" xfId="0" applyFont="1" applyFill="1"/>
    <xf numFmtId="0" fontId="3" fillId="5" borderId="0" xfId="0" applyFont="1" applyFill="1"/>
    <xf numFmtId="0" fontId="2" fillId="5" borderId="0" xfId="0" applyFont="1" applyFill="1"/>
    <xf numFmtId="0" fontId="2" fillId="3" borderId="0" xfId="0" applyFont="1" applyFill="1"/>
    <xf numFmtId="0" fontId="0" fillId="0" borderId="0" xfId="0" applyFont="1"/>
    <xf numFmtId="0" fontId="0" fillId="2" borderId="0" xfId="0" applyFont="1" applyFill="1"/>
    <xf numFmtId="0" fontId="0" fillId="5" borderId="0" xfId="0" applyFont="1" applyFill="1"/>
    <xf numFmtId="0" fontId="0" fillId="6" borderId="0" xfId="0" applyFont="1" applyFill="1"/>
    <xf numFmtId="0" fontId="6" fillId="5" borderId="0" xfId="0" applyFont="1" applyFill="1"/>
    <xf numFmtId="0" fontId="6" fillId="2" borderId="0" xfId="0" applyFont="1" applyFill="1"/>
    <xf numFmtId="0" fontId="6" fillId="4" borderId="0" xfId="0" applyFont="1" applyFill="1"/>
    <xf numFmtId="0" fontId="8" fillId="5" borderId="0" xfId="0" applyFont="1" applyFill="1"/>
    <xf numFmtId="0" fontId="11" fillId="5" borderId="0" xfId="0" applyFont="1" applyFill="1"/>
    <xf numFmtId="3" fontId="0" fillId="5" borderId="0" xfId="0" applyNumberFormat="1" applyFont="1" applyFill="1"/>
    <xf numFmtId="4" fontId="0" fillId="5" borderId="0" xfId="0" applyNumberFormat="1" applyFont="1" applyFill="1"/>
    <xf numFmtId="14" fontId="2" fillId="3" borderId="0" xfId="0" applyNumberFormat="1" applyFont="1" applyFill="1"/>
    <xf numFmtId="0" fontId="10" fillId="4" borderId="0" xfId="0" applyFont="1" applyFill="1"/>
    <xf numFmtId="0" fontId="9" fillId="5" borderId="0" xfId="0" applyFont="1" applyFill="1"/>
    <xf numFmtId="0" fontId="12" fillId="5" borderId="0" xfId="0" applyFont="1" applyFill="1"/>
    <xf numFmtId="0" fontId="12" fillId="2" borderId="0" xfId="0" applyFont="1" applyFill="1"/>
    <xf numFmtId="0" fontId="12" fillId="4" borderId="0" xfId="0" applyFont="1" applyFill="1"/>
    <xf numFmtId="0" fontId="4" fillId="3" borderId="0" xfId="0" applyFont="1" applyFill="1"/>
    <xf numFmtId="0" fontId="9" fillId="5" borderId="0" xfId="0" applyFont="1" applyFill="1" applyAlignment="1">
      <alignment horizontal="center"/>
    </xf>
    <xf numFmtId="0" fontId="6" fillId="0" borderId="0" xfId="0" applyFont="1"/>
    <xf numFmtId="0" fontId="10" fillId="5" borderId="0" xfId="0" applyFont="1" applyFill="1"/>
    <xf numFmtId="0" fontId="10" fillId="0" borderId="0" xfId="0" applyFont="1"/>
    <xf numFmtId="0" fontId="10" fillId="2" borderId="0" xfId="0" applyFont="1" applyFill="1"/>
    <xf numFmtId="0" fontId="7" fillId="5" borderId="0" xfId="0" applyFont="1" applyFill="1"/>
    <xf numFmtId="0" fontId="5" fillId="5" borderId="0" xfId="0" applyFont="1" applyFill="1"/>
    <xf numFmtId="0" fontId="5" fillId="3" borderId="0" xfId="0" applyFont="1" applyFill="1"/>
    <xf numFmtId="0" fontId="5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5" fillId="0" borderId="0" xfId="0" applyFont="1" applyFill="1"/>
    <xf numFmtId="0" fontId="2" fillId="0" borderId="0" xfId="0" applyFont="1" applyFill="1"/>
    <xf numFmtId="0" fontId="10" fillId="0" borderId="0" xfId="0" applyFont="1" applyFill="1"/>
    <xf numFmtId="0" fontId="4" fillId="0" borderId="0" xfId="0" applyFont="1" applyFill="1"/>
    <xf numFmtId="0" fontId="13" fillId="0" borderId="0" xfId="0" applyFont="1" applyFill="1"/>
    <xf numFmtId="0" fontId="9" fillId="0" borderId="0" xfId="0" applyFont="1" applyFill="1"/>
    <xf numFmtId="164" fontId="0" fillId="0" borderId="0" xfId="0" applyNumberFormat="1"/>
    <xf numFmtId="0" fontId="18" fillId="0" borderId="0" xfId="0" applyFont="1"/>
    <xf numFmtId="164" fontId="2" fillId="5" borderId="1" xfId="0" applyNumberFormat="1" applyFont="1" applyFill="1" applyBorder="1"/>
    <xf numFmtId="164" fontId="6" fillId="4" borderId="1" xfId="0" applyNumberFormat="1" applyFont="1" applyFill="1" applyBorder="1"/>
    <xf numFmtId="164" fontId="2" fillId="3" borderId="1" xfId="0" applyNumberFormat="1" applyFont="1" applyFill="1" applyBorder="1"/>
    <xf numFmtId="164" fontId="5" fillId="5" borderId="1" xfId="0" applyNumberFormat="1" applyFont="1" applyFill="1" applyBorder="1"/>
    <xf numFmtId="164" fontId="7" fillId="5" borderId="1" xfId="0" applyNumberFormat="1" applyFont="1" applyFill="1" applyBorder="1"/>
    <xf numFmtId="164" fontId="6" fillId="5" borderId="1" xfId="0" applyNumberFormat="1" applyFont="1" applyFill="1" applyBorder="1"/>
    <xf numFmtId="164" fontId="5" fillId="0" borderId="1" xfId="0" applyNumberFormat="1" applyFont="1" applyFill="1" applyBorder="1" applyAlignment="1">
      <alignment horizontal="center"/>
    </xf>
    <xf numFmtId="164" fontId="17" fillId="0" borderId="1" xfId="0" applyNumberFormat="1" applyFont="1" applyBorder="1" applyAlignment="1">
      <alignment horizontal="center"/>
    </xf>
    <xf numFmtId="164" fontId="14" fillId="0" borderId="1" xfId="0" applyNumberFormat="1" applyFont="1" applyFill="1" applyBorder="1" applyAlignment="1">
      <alignment horizontal="center"/>
    </xf>
    <xf numFmtId="164" fontId="15" fillId="0" borderId="1" xfId="0" applyNumberFormat="1" applyFont="1" applyFill="1" applyBorder="1" applyAlignment="1">
      <alignment horizontal="center"/>
    </xf>
    <xf numFmtId="164" fontId="2" fillId="0" borderId="1" xfId="0" applyNumberFormat="1" applyFont="1" applyBorder="1"/>
    <xf numFmtId="164" fontId="5" fillId="0" borderId="1" xfId="0" applyNumberFormat="1" applyFont="1" applyFill="1" applyBorder="1"/>
    <xf numFmtId="164" fontId="0" fillId="0" borderId="1" xfId="0" applyNumberFormat="1" applyBorder="1"/>
    <xf numFmtId="164" fontId="0" fillId="0" borderId="1" xfId="0" applyNumberFormat="1" applyFont="1" applyBorder="1"/>
    <xf numFmtId="164" fontId="0" fillId="6" borderId="1" xfId="0" applyNumberFormat="1" applyFill="1" applyBorder="1"/>
    <xf numFmtId="164" fontId="2" fillId="4" borderId="1" xfId="0" applyNumberFormat="1" applyFont="1" applyFill="1" applyBorder="1"/>
    <xf numFmtId="164" fontId="2" fillId="0" borderId="1" xfId="0" applyNumberFormat="1" applyFont="1" applyFill="1" applyBorder="1"/>
    <xf numFmtId="164" fontId="10" fillId="0" borderId="1" xfId="0" applyNumberFormat="1" applyFont="1" applyBorder="1"/>
    <xf numFmtId="164" fontId="2" fillId="6" borderId="1" xfId="0" applyNumberFormat="1" applyFont="1" applyFill="1" applyBorder="1"/>
    <xf numFmtId="164" fontId="10" fillId="4" borderId="1" xfId="0" applyNumberFormat="1" applyFont="1" applyFill="1" applyBorder="1"/>
    <xf numFmtId="164" fontId="10" fillId="0" borderId="1" xfId="0" applyNumberFormat="1" applyFont="1" applyFill="1" applyBorder="1"/>
    <xf numFmtId="164" fontId="0" fillId="3" borderId="1" xfId="0" applyNumberFormat="1" applyFill="1" applyBorder="1"/>
    <xf numFmtId="164" fontId="5" fillId="3" borderId="1" xfId="0" applyNumberFormat="1" applyFont="1" applyFill="1" applyBorder="1"/>
    <xf numFmtId="164" fontId="12" fillId="5" borderId="1" xfId="0" applyNumberFormat="1" applyFont="1" applyFill="1" applyBorder="1"/>
    <xf numFmtId="164" fontId="12" fillId="4" borderId="1" xfId="0" applyNumberFormat="1" applyFont="1" applyFill="1" applyBorder="1"/>
    <xf numFmtId="164" fontId="12" fillId="0" borderId="1" xfId="0" applyNumberFormat="1" applyFont="1" applyFill="1" applyBorder="1"/>
    <xf numFmtId="164" fontId="4" fillId="3" borderId="1" xfId="0" applyNumberFormat="1" applyFont="1" applyFill="1" applyBorder="1"/>
    <xf numFmtId="164" fontId="6" fillId="0" borderId="1" xfId="0" applyNumberFormat="1" applyFont="1" applyBorder="1"/>
    <xf numFmtId="164" fontId="0" fillId="5" borderId="1" xfId="0" applyNumberFormat="1" applyFont="1" applyFill="1" applyBorder="1"/>
    <xf numFmtId="164" fontId="0" fillId="5" borderId="1" xfId="0" applyNumberFormat="1" applyFill="1" applyBorder="1"/>
    <xf numFmtId="164" fontId="3" fillId="5" borderId="1" xfId="0" applyNumberFormat="1" applyFont="1" applyFill="1" applyBorder="1"/>
    <xf numFmtId="164" fontId="1" fillId="5" borderId="1" xfId="0" applyNumberFormat="1" applyFont="1" applyFill="1" applyBorder="1"/>
    <xf numFmtId="164" fontId="19" fillId="7" borderId="1" xfId="1" applyNumberFormat="1" applyBorder="1"/>
    <xf numFmtId="164" fontId="20" fillId="8" borderId="1" xfId="2" applyNumberFormat="1" applyBorder="1"/>
    <xf numFmtId="164" fontId="21" fillId="9" borderId="1" xfId="3" applyNumberFormat="1" applyBorder="1"/>
    <xf numFmtId="164" fontId="10" fillId="10" borderId="1" xfId="0" applyNumberFormat="1" applyFont="1" applyFill="1" applyBorder="1"/>
    <xf numFmtId="164" fontId="0" fillId="10" borderId="1" xfId="0" applyNumberFormat="1" applyFill="1" applyBorder="1"/>
    <xf numFmtId="164" fontId="2" fillId="10" borderId="1" xfId="0" applyNumberFormat="1" applyFont="1" applyFill="1" applyBorder="1"/>
    <xf numFmtId="164" fontId="2" fillId="11" borderId="1" xfId="0" applyNumberFormat="1" applyFont="1" applyFill="1" applyBorder="1"/>
    <xf numFmtId="164" fontId="2" fillId="11" borderId="1" xfId="0" applyNumberFormat="1" applyFont="1" applyFill="1" applyBorder="1" applyAlignment="1">
      <alignment horizontal="center"/>
    </xf>
    <xf numFmtId="164" fontId="21" fillId="0" borderId="1" xfId="3" applyNumberFormat="1" applyFill="1" applyBorder="1"/>
    <xf numFmtId="164" fontId="3" fillId="0" borderId="1" xfId="3" applyNumberFormat="1" applyFont="1" applyFill="1" applyBorder="1"/>
    <xf numFmtId="164" fontId="3" fillId="0" borderId="1" xfId="1" applyNumberFormat="1" applyFont="1" applyFill="1" applyBorder="1"/>
    <xf numFmtId="164" fontId="3" fillId="0" borderId="1" xfId="2" applyNumberFormat="1" applyFont="1" applyFill="1" applyBorder="1"/>
    <xf numFmtId="164" fontId="5" fillId="0" borderId="1" xfId="3" applyNumberFormat="1" applyFont="1" applyFill="1" applyBorder="1"/>
    <xf numFmtId="164" fontId="0" fillId="0" borderId="1" xfId="0" applyNumberFormat="1" applyFont="1" applyFill="1" applyBorder="1"/>
    <xf numFmtId="164" fontId="14" fillId="0" borderId="1" xfId="0" applyNumberFormat="1" applyFont="1" applyFill="1" applyBorder="1"/>
    <xf numFmtId="164" fontId="3" fillId="0" borderId="1" xfId="0" applyNumberFormat="1" applyFont="1" applyBorder="1"/>
    <xf numFmtId="164" fontId="0" fillId="0" borderId="1" xfId="0" applyNumberFormat="1" applyFill="1" applyBorder="1"/>
    <xf numFmtId="164" fontId="6" fillId="0" borderId="1" xfId="0" applyNumberFormat="1" applyFont="1" applyFill="1" applyBorder="1"/>
    <xf numFmtId="164" fontId="5" fillId="10" borderId="1" xfId="0" applyNumberFormat="1" applyFont="1" applyFill="1" applyBorder="1"/>
    <xf numFmtId="164" fontId="3" fillId="5" borderId="1" xfId="3" applyNumberFormat="1" applyFont="1" applyFill="1" applyBorder="1"/>
    <xf numFmtId="164" fontId="0" fillId="3" borderId="1" xfId="0" applyNumberFormat="1" applyFill="1" applyBorder="1" applyAlignment="1">
      <alignment horizontal="center"/>
    </xf>
    <xf numFmtId="164" fontId="24" fillId="0" borderId="1" xfId="0" applyNumberFormat="1" applyFont="1" applyBorder="1"/>
    <xf numFmtId="164" fontId="24" fillId="6" borderId="1" xfId="0" applyNumberFormat="1" applyFont="1" applyFill="1" applyBorder="1"/>
    <xf numFmtId="164" fontId="25" fillId="5" borderId="1" xfId="0" applyNumberFormat="1" applyFont="1" applyFill="1" applyBorder="1"/>
    <xf numFmtId="164" fontId="24" fillId="0" borderId="0" xfId="0" applyNumberFormat="1" applyFont="1"/>
    <xf numFmtId="164" fontId="3" fillId="12" borderId="1" xfId="0" applyNumberFormat="1" applyFont="1" applyFill="1" applyBorder="1"/>
    <xf numFmtId="164" fontId="0" fillId="12" borderId="1" xfId="0" applyNumberFormat="1" applyFill="1" applyBorder="1"/>
    <xf numFmtId="164" fontId="5" fillId="12" borderId="1" xfId="0" applyNumberFormat="1" applyFont="1" applyFill="1" applyBorder="1"/>
    <xf numFmtId="164" fontId="0" fillId="5" borderId="0" xfId="0" applyNumberFormat="1" applyFill="1"/>
    <xf numFmtId="164" fontId="26" fillId="0" borderId="1" xfId="3" applyNumberFormat="1" applyFont="1" applyFill="1" applyBorder="1"/>
    <xf numFmtId="164" fontId="27" fillId="9" borderId="1" xfId="3" applyNumberFormat="1" applyFont="1" applyBorder="1"/>
    <xf numFmtId="164" fontId="27" fillId="0" borderId="1" xfId="3" applyNumberFormat="1" applyFont="1" applyFill="1" applyBorder="1"/>
    <xf numFmtId="164" fontId="24" fillId="0" borderId="1" xfId="3" applyNumberFormat="1" applyFont="1" applyFill="1" applyBorder="1"/>
    <xf numFmtId="164" fontId="2" fillId="2" borderId="1" xfId="0" applyNumberFormat="1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14" fillId="2" borderId="1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0" borderId="0" xfId="0" applyNumberFormat="1" applyFill="1"/>
    <xf numFmtId="164" fontId="0" fillId="0" borderId="0" xfId="0" applyNumberFormat="1" applyFill="1" applyAlignment="1">
      <alignment horizontal="center"/>
    </xf>
    <xf numFmtId="0" fontId="18" fillId="0" borderId="0" xfId="0" applyFont="1" applyFill="1"/>
    <xf numFmtId="164" fontId="3" fillId="0" borderId="1" xfId="0" applyNumberFormat="1" applyFont="1" applyFill="1" applyBorder="1"/>
    <xf numFmtId="164" fontId="28" fillId="0" borderId="1" xfId="3" applyNumberFormat="1" applyFont="1" applyFill="1" applyBorder="1"/>
    <xf numFmtId="164" fontId="0" fillId="6" borderId="1" xfId="0" applyNumberFormat="1" applyFont="1" applyFill="1" applyBorder="1"/>
    <xf numFmtId="164" fontId="0" fillId="2" borderId="1" xfId="0" applyNumberFormat="1" applyFont="1" applyFill="1" applyBorder="1" applyAlignment="1">
      <alignment horizontal="center"/>
    </xf>
    <xf numFmtId="164" fontId="0" fillId="0" borderId="0" xfId="0" applyNumberFormat="1" applyBorder="1"/>
    <xf numFmtId="164" fontId="0" fillId="5" borderId="0" xfId="0" applyNumberFormat="1" applyFill="1" applyBorder="1"/>
    <xf numFmtId="14" fontId="2" fillId="2" borderId="1" xfId="0" applyNumberFormat="1" applyFont="1" applyFill="1" applyBorder="1" applyAlignment="1">
      <alignment horizontal="center"/>
    </xf>
    <xf numFmtId="164" fontId="17" fillId="5" borderId="1" xfId="0" applyNumberFormat="1" applyFont="1" applyFill="1" applyBorder="1"/>
    <xf numFmtId="164" fontId="10" fillId="5" borderId="1" xfId="0" applyNumberFormat="1" applyFont="1" applyFill="1" applyBorder="1"/>
    <xf numFmtId="164" fontId="9" fillId="5" borderId="1" xfId="0" applyNumberFormat="1" applyFont="1" applyFill="1" applyBorder="1"/>
    <xf numFmtId="164" fontId="0" fillId="4" borderId="1" xfId="0" applyNumberFormat="1" applyFont="1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4" fontId="2" fillId="0" borderId="0" xfId="0" applyNumberFormat="1" applyFont="1"/>
    <xf numFmtId="164" fontId="2" fillId="4" borderId="0" xfId="0" applyNumberFormat="1" applyFont="1" applyFill="1"/>
    <xf numFmtId="164" fontId="29" fillId="0" borderId="1" xfId="0" applyNumberFormat="1" applyFont="1" applyFill="1" applyBorder="1" applyAlignment="1">
      <alignment horizontal="center"/>
    </xf>
    <xf numFmtId="164" fontId="24" fillId="5" borderId="1" xfId="0" applyNumberFormat="1" applyFont="1" applyFill="1" applyBorder="1"/>
    <xf numFmtId="164" fontId="0" fillId="0" borderId="0" xfId="0" applyNumberFormat="1" applyFont="1" applyFill="1"/>
    <xf numFmtId="164" fontId="26" fillId="5" borderId="1" xfId="3" applyNumberFormat="1" applyFont="1" applyFill="1" applyBorder="1"/>
    <xf numFmtId="164" fontId="5" fillId="13" borderId="1" xfId="0" applyNumberFormat="1" applyFont="1" applyFill="1" applyBorder="1" applyAlignment="1">
      <alignment horizontal="center"/>
    </xf>
    <xf numFmtId="164" fontId="31" fillId="13" borderId="1" xfId="0" applyNumberFormat="1" applyFont="1" applyFill="1" applyBorder="1" applyAlignment="1">
      <alignment horizontal="center"/>
    </xf>
    <xf numFmtId="14" fontId="31" fillId="13" borderId="1" xfId="0" applyNumberFormat="1" applyFont="1" applyFill="1" applyBorder="1" applyAlignment="1">
      <alignment horizontal="center"/>
    </xf>
    <xf numFmtId="164" fontId="5" fillId="13" borderId="1" xfId="0" applyNumberFormat="1" applyFont="1" applyFill="1" applyBorder="1"/>
    <xf numFmtId="164" fontId="2" fillId="13" borderId="1" xfId="0" applyNumberFormat="1" applyFont="1" applyFill="1" applyBorder="1"/>
    <xf numFmtId="164" fontId="10" fillId="13" borderId="1" xfId="0" applyNumberFormat="1" applyFont="1" applyFill="1" applyBorder="1"/>
    <xf numFmtId="164" fontId="3" fillId="13" borderId="1" xfId="0" applyNumberFormat="1" applyFont="1" applyFill="1" applyBorder="1"/>
    <xf numFmtId="164" fontId="14" fillId="13" borderId="1" xfId="0" applyNumberFormat="1" applyFont="1" applyFill="1" applyBorder="1"/>
    <xf numFmtId="164" fontId="4" fillId="13" borderId="1" xfId="0" applyNumberFormat="1" applyFont="1" applyFill="1" applyBorder="1"/>
    <xf numFmtId="164" fontId="3" fillId="13" borderId="1" xfId="3" applyNumberFormat="1" applyFont="1" applyFill="1" applyBorder="1"/>
    <xf numFmtId="164" fontId="0" fillId="13" borderId="1" xfId="0" applyNumberFormat="1" applyFont="1" applyFill="1" applyBorder="1"/>
    <xf numFmtId="164" fontId="3" fillId="13" borderId="1" xfId="2" applyNumberFormat="1" applyFont="1" applyFill="1" applyBorder="1"/>
    <xf numFmtId="164" fontId="3" fillId="13" borderId="1" xfId="1" applyNumberFormat="1" applyFont="1" applyFill="1" applyBorder="1"/>
    <xf numFmtId="164" fontId="24" fillId="13" borderId="1" xfId="0" applyNumberFormat="1" applyFont="1" applyFill="1" applyBorder="1"/>
    <xf numFmtId="164" fontId="28" fillId="13" borderId="1" xfId="3" applyNumberFormat="1" applyFont="1" applyFill="1" applyBorder="1"/>
    <xf numFmtId="164" fontId="21" fillId="13" borderId="1" xfId="3" applyNumberFormat="1" applyFill="1" applyBorder="1"/>
    <xf numFmtId="164" fontId="24" fillId="13" borderId="1" xfId="3" applyNumberFormat="1" applyFont="1" applyFill="1" applyBorder="1"/>
    <xf numFmtId="164" fontId="6" fillId="13" borderId="1" xfId="0" applyNumberFormat="1" applyFont="1" applyFill="1" applyBorder="1"/>
    <xf numFmtId="164" fontId="7" fillId="13" borderId="1" xfId="0" applyNumberFormat="1" applyFont="1" applyFill="1" applyBorder="1"/>
    <xf numFmtId="164" fontId="5" fillId="14" borderId="1" xfId="0" applyNumberFormat="1" applyFont="1" applyFill="1" applyBorder="1" applyAlignment="1">
      <alignment horizontal="center"/>
    </xf>
    <xf numFmtId="164" fontId="30" fillId="14" borderId="1" xfId="0" applyNumberFormat="1" applyFont="1" applyFill="1" applyBorder="1" applyAlignment="1">
      <alignment horizontal="center"/>
    </xf>
    <xf numFmtId="14" fontId="29" fillId="14" borderId="1" xfId="0" applyNumberFormat="1" applyFont="1" applyFill="1" applyBorder="1" applyAlignment="1">
      <alignment horizontal="center"/>
    </xf>
    <xf numFmtId="164" fontId="5" fillId="14" borderId="1" xfId="0" applyNumberFormat="1" applyFont="1" applyFill="1" applyBorder="1"/>
    <xf numFmtId="164" fontId="3" fillId="14" borderId="1" xfId="0" applyNumberFormat="1" applyFont="1" applyFill="1" applyBorder="1"/>
    <xf numFmtId="164" fontId="2" fillId="14" borderId="1" xfId="0" applyNumberFormat="1" applyFont="1" applyFill="1" applyBorder="1"/>
    <xf numFmtId="164" fontId="10" fillId="14" borderId="1" xfId="0" applyNumberFormat="1" applyFont="1" applyFill="1" applyBorder="1"/>
    <xf numFmtId="164" fontId="4" fillId="14" borderId="1" xfId="0" applyNumberFormat="1" applyFont="1" applyFill="1" applyBorder="1"/>
    <xf numFmtId="164" fontId="3" fillId="14" borderId="1" xfId="3" applyNumberFormat="1" applyFont="1" applyFill="1" applyBorder="1"/>
    <xf numFmtId="164" fontId="0" fillId="14" borderId="1" xfId="0" applyNumberFormat="1" applyFont="1" applyFill="1" applyBorder="1"/>
    <xf numFmtId="164" fontId="3" fillId="14" borderId="1" xfId="2" applyNumberFormat="1" applyFont="1" applyFill="1" applyBorder="1"/>
    <xf numFmtId="164" fontId="3" fillId="14" borderId="1" xfId="1" applyNumberFormat="1" applyFont="1" applyFill="1" applyBorder="1"/>
    <xf numFmtId="164" fontId="26" fillId="14" borderId="1" xfId="3" applyNumberFormat="1" applyFont="1" applyFill="1" applyBorder="1"/>
    <xf numFmtId="164" fontId="21" fillId="14" borderId="1" xfId="3" applyNumberFormat="1" applyFill="1" applyBorder="1"/>
    <xf numFmtId="164" fontId="7" fillId="14" borderId="1" xfId="0" applyNumberFormat="1" applyFont="1" applyFill="1" applyBorder="1"/>
    <xf numFmtId="164" fontId="14" fillId="14" borderId="1" xfId="0" applyNumberFormat="1" applyFont="1" applyFill="1" applyBorder="1"/>
    <xf numFmtId="164" fontId="1" fillId="0" borderId="1" xfId="0" applyNumberFormat="1" applyFont="1" applyFill="1" applyBorder="1"/>
    <xf numFmtId="164" fontId="1" fillId="0" borderId="1" xfId="2" applyNumberFormat="1" applyFont="1" applyFill="1" applyBorder="1"/>
    <xf numFmtId="164" fontId="32" fillId="0" borderId="0" xfId="0" applyNumberFormat="1" applyFont="1"/>
    <xf numFmtId="164" fontId="1" fillId="0" borderId="0" xfId="0" applyNumberFormat="1" applyFont="1" applyFill="1"/>
    <xf numFmtId="164" fontId="32" fillId="0" borderId="0" xfId="0" applyNumberFormat="1" applyFont="1" applyFill="1"/>
    <xf numFmtId="13" fontId="0" fillId="0" borderId="1" xfId="0" applyNumberFormat="1" applyFont="1" applyFill="1" applyBorder="1"/>
    <xf numFmtId="164" fontId="28" fillId="14" borderId="1" xfId="3" applyNumberFormat="1" applyFont="1" applyFill="1" applyBorder="1"/>
    <xf numFmtId="164" fontId="5" fillId="0" borderId="1" xfId="2" applyNumberFormat="1" applyFont="1" applyFill="1" applyBorder="1"/>
    <xf numFmtId="164" fontId="33" fillId="5" borderId="1" xfId="0" applyNumberFormat="1" applyFont="1" applyFill="1" applyBorder="1"/>
    <xf numFmtId="13" fontId="3" fillId="0" borderId="1" xfId="0" applyNumberFormat="1" applyFont="1" applyFill="1" applyBorder="1"/>
    <xf numFmtId="164" fontId="20" fillId="8" borderId="1" xfId="2" applyNumberFormat="1" applyFont="1" applyBorder="1"/>
    <xf numFmtId="164" fontId="0" fillId="0" borderId="0" xfId="0" applyNumberFormat="1" applyFont="1" applyBorder="1"/>
    <xf numFmtId="164" fontId="0" fillId="0" borderId="0" xfId="0" applyNumberFormat="1" applyFont="1"/>
    <xf numFmtId="164" fontId="29" fillId="2" borderId="1" xfId="0" applyNumberFormat="1" applyFont="1" applyFill="1" applyBorder="1" applyAlignment="1">
      <alignment horizontal="center"/>
    </xf>
    <xf numFmtId="14" fontId="31" fillId="2" borderId="1" xfId="0" applyNumberFormat="1" applyFont="1" applyFill="1" applyBorder="1" applyAlignment="1">
      <alignment horizontal="center"/>
    </xf>
    <xf numFmtId="164" fontId="5" fillId="2" borderId="1" xfId="0" applyNumberFormat="1" applyFont="1" applyFill="1" applyBorder="1"/>
    <xf numFmtId="164" fontId="2" fillId="2" borderId="1" xfId="0" applyNumberFormat="1" applyFont="1" applyFill="1" applyBorder="1"/>
    <xf numFmtId="164" fontId="10" fillId="2" borderId="1" xfId="0" applyNumberFormat="1" applyFont="1" applyFill="1" applyBorder="1"/>
    <xf numFmtId="164" fontId="3" fillId="2" borderId="1" xfId="0" applyNumberFormat="1" applyFont="1" applyFill="1" applyBorder="1"/>
    <xf numFmtId="164" fontId="12" fillId="2" borderId="1" xfId="0" applyNumberFormat="1" applyFont="1" applyFill="1" applyBorder="1"/>
    <xf numFmtId="164" fontId="4" fillId="2" borderId="1" xfId="0" applyNumberFormat="1" applyFont="1" applyFill="1" applyBorder="1"/>
    <xf numFmtId="164" fontId="3" fillId="2" borderId="1" xfId="3" applyNumberFormat="1" applyFont="1" applyFill="1" applyBorder="1"/>
    <xf numFmtId="164" fontId="0" fillId="2" borderId="1" xfId="0" applyNumberFormat="1" applyFont="1" applyFill="1" applyBorder="1"/>
    <xf numFmtId="164" fontId="3" fillId="2" borderId="1" xfId="2" applyNumberFormat="1" applyFont="1" applyFill="1" applyBorder="1"/>
    <xf numFmtId="164" fontId="3" fillId="2" borderId="1" xfId="1" applyNumberFormat="1" applyFont="1" applyFill="1" applyBorder="1"/>
    <xf numFmtId="164" fontId="24" fillId="2" borderId="1" xfId="0" applyNumberFormat="1" applyFont="1" applyFill="1" applyBorder="1"/>
    <xf numFmtId="164" fontId="28" fillId="2" borderId="1" xfId="3" applyNumberFormat="1" applyFont="1" applyFill="1" applyBorder="1"/>
    <xf numFmtId="164" fontId="21" fillId="2" borderId="1" xfId="3" applyNumberFormat="1" applyFill="1" applyBorder="1"/>
    <xf numFmtId="164" fontId="24" fillId="2" borderId="1" xfId="3" applyNumberFormat="1" applyFont="1" applyFill="1" applyBorder="1"/>
    <xf numFmtId="164" fontId="6" fillId="2" borderId="1" xfId="0" applyNumberFormat="1" applyFont="1" applyFill="1" applyBorder="1"/>
    <xf numFmtId="164" fontId="7" fillId="2" borderId="1" xfId="0" applyNumberFormat="1" applyFont="1" applyFill="1" applyBorder="1"/>
    <xf numFmtId="164" fontId="0" fillId="2" borderId="0" xfId="0" applyNumberFormat="1" applyFill="1"/>
    <xf numFmtId="0" fontId="18" fillId="2" borderId="0" xfId="0" applyFont="1" applyFill="1"/>
  </cellXfs>
  <cellStyles count="14">
    <cellStyle name="Benyttet hyperkobling" xfId="5" builtinId="9" hidden="1"/>
    <cellStyle name="Benyttet hyperkobling" xfId="7" builtinId="9" hidden="1"/>
    <cellStyle name="Benyttet hyperkobling" xfId="9" builtinId="9" hidden="1"/>
    <cellStyle name="Benyttet hyperkobling" xfId="11" builtinId="9" hidden="1"/>
    <cellStyle name="Benyttet hyperkobling" xfId="13" builtinId="9" hidden="1"/>
    <cellStyle name="Dårlig" xfId="1" builtinId="27"/>
    <cellStyle name="God" xfId="2" builtinId="26"/>
    <cellStyle name="Hyperkobling" xfId="4" builtinId="8" hidden="1"/>
    <cellStyle name="Hyperkobling" xfId="6" builtinId="8" hidden="1"/>
    <cellStyle name="Hyperkobling" xfId="8" builtinId="8" hidden="1"/>
    <cellStyle name="Hyperkobling" xfId="10" builtinId="8" hidden="1"/>
    <cellStyle name="Hyperkobling" xfId="12" builtinId="8" hidden="1"/>
    <cellStyle name="Normal" xfId="0" builtinId="0"/>
    <cellStyle name="Nøytral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5"/>
  <sheetViews>
    <sheetView workbookViewId="0">
      <selection activeCell="D23" sqref="D23"/>
    </sheetView>
  </sheetViews>
  <sheetFormatPr baseColWidth="10" defaultRowHeight="15" x14ac:dyDescent="0.2"/>
  <cols>
    <col min="2" max="2" width="29.5" customWidth="1"/>
    <col min="3" max="3" width="12.5" customWidth="1"/>
    <col min="4" max="4" width="11.5" customWidth="1"/>
    <col min="5" max="5" width="10.5" style="1" customWidth="1"/>
    <col min="6" max="6" width="10.83203125" style="1"/>
    <col min="7" max="8" width="10.83203125" style="3"/>
    <col min="9" max="9" width="10.83203125" style="22"/>
    <col min="10" max="63" width="10.83203125" style="2"/>
  </cols>
  <sheetData>
    <row r="1" spans="1:63" s="35" customFormat="1" x14ac:dyDescent="0.2">
      <c r="B1" s="35" t="s">
        <v>83</v>
      </c>
      <c r="C1" s="35" t="s">
        <v>79</v>
      </c>
      <c r="D1" s="35" t="s">
        <v>74</v>
      </c>
      <c r="E1" s="35" t="s">
        <v>74</v>
      </c>
      <c r="F1" s="35" t="s">
        <v>74</v>
      </c>
      <c r="G1" s="35" t="s">
        <v>75</v>
      </c>
      <c r="H1" s="35" t="s">
        <v>75</v>
      </c>
    </row>
    <row r="2" spans="1:63" s="36" customFormat="1" ht="16" x14ac:dyDescent="0.2">
      <c r="C2" s="36">
        <v>2009</v>
      </c>
      <c r="D2" s="36">
        <v>2009</v>
      </c>
      <c r="E2" s="36">
        <v>2010</v>
      </c>
      <c r="F2" s="36">
        <v>2010</v>
      </c>
      <c r="G2" s="36">
        <v>2011</v>
      </c>
      <c r="H2" s="36">
        <v>2011</v>
      </c>
    </row>
    <row r="3" spans="1:63" s="37" customFormat="1" ht="16" x14ac:dyDescent="0.2">
      <c r="C3" s="37" t="s">
        <v>24</v>
      </c>
      <c r="D3" s="37" t="s">
        <v>25</v>
      </c>
      <c r="E3" s="37" t="s">
        <v>24</v>
      </c>
      <c r="F3" s="37" t="s">
        <v>25</v>
      </c>
      <c r="G3" s="36" t="s">
        <v>24</v>
      </c>
      <c r="H3" s="36" t="s">
        <v>73</v>
      </c>
      <c r="I3" s="38"/>
    </row>
    <row r="4" spans="1:63" s="39" customFormat="1" x14ac:dyDescent="0.2">
      <c r="B4" s="39" t="s">
        <v>11</v>
      </c>
    </row>
    <row r="5" spans="1:63" s="9" customFormat="1" x14ac:dyDescent="0.2">
      <c r="A5" s="9">
        <v>3001</v>
      </c>
      <c r="B5" s="9" t="s">
        <v>0</v>
      </c>
      <c r="C5" s="9">
        <v>407141.12</v>
      </c>
      <c r="E5" s="10">
        <v>377092.4</v>
      </c>
      <c r="F5" s="10"/>
      <c r="G5" s="3">
        <v>380000</v>
      </c>
      <c r="H5" s="3"/>
      <c r="I5" s="22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</row>
    <row r="6" spans="1:63" s="9" customFormat="1" x14ac:dyDescent="0.2">
      <c r="A6" s="9">
        <v>3002</v>
      </c>
      <c r="B6" s="9" t="s">
        <v>1</v>
      </c>
      <c r="C6" s="9">
        <v>305853.12</v>
      </c>
      <c r="E6" s="10">
        <v>605213.68000000005</v>
      </c>
      <c r="F6" s="10"/>
      <c r="G6" s="3">
        <v>650000</v>
      </c>
      <c r="H6" s="3"/>
      <c r="I6" s="22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</row>
    <row r="7" spans="1:63" s="9" customFormat="1" x14ac:dyDescent="0.2">
      <c r="A7" s="9">
        <v>3003</v>
      </c>
      <c r="B7" s="9" t="s">
        <v>2</v>
      </c>
      <c r="C7" s="9">
        <v>19427.2</v>
      </c>
      <c r="E7" s="10">
        <v>8092</v>
      </c>
      <c r="F7" s="10"/>
      <c r="G7" s="3">
        <v>15000</v>
      </c>
      <c r="H7" s="3"/>
      <c r="I7" s="22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</row>
    <row r="8" spans="1:63" s="9" customFormat="1" x14ac:dyDescent="0.2">
      <c r="A8" s="9">
        <v>3010</v>
      </c>
      <c r="B8" s="9" t="s">
        <v>3</v>
      </c>
      <c r="C8" s="9">
        <v>93561.68</v>
      </c>
      <c r="E8" s="10">
        <v>94292.800000000003</v>
      </c>
      <c r="F8" s="10"/>
      <c r="G8" s="3">
        <v>105000</v>
      </c>
      <c r="H8" s="3"/>
      <c r="I8" s="22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</row>
    <row r="9" spans="1:63" s="9" customFormat="1" x14ac:dyDescent="0.2">
      <c r="A9" s="9">
        <v>3011</v>
      </c>
      <c r="B9" s="9" t="s">
        <v>4</v>
      </c>
      <c r="C9" s="9">
        <v>23728.799999999999</v>
      </c>
      <c r="E9" s="10">
        <v>61584.800000000003</v>
      </c>
      <c r="F9" s="10"/>
      <c r="G9" s="3">
        <v>68000</v>
      </c>
      <c r="H9" s="3"/>
      <c r="I9" s="22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</row>
    <row r="10" spans="1:63" s="9" customFormat="1" x14ac:dyDescent="0.2">
      <c r="A10" s="9">
        <v>3021</v>
      </c>
      <c r="B10" s="9" t="s">
        <v>80</v>
      </c>
      <c r="C10" s="9">
        <v>20432</v>
      </c>
      <c r="E10" s="10">
        <v>0</v>
      </c>
      <c r="F10" s="10"/>
      <c r="G10" s="3">
        <v>0</v>
      </c>
      <c r="H10" s="3"/>
      <c r="I10" s="22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</row>
    <row r="11" spans="1:63" s="9" customFormat="1" x14ac:dyDescent="0.2">
      <c r="A11" s="9">
        <v>3102</v>
      </c>
      <c r="B11" s="9" t="s">
        <v>5</v>
      </c>
      <c r="C11" s="9">
        <v>30454.3</v>
      </c>
      <c r="E11" s="10">
        <v>18955</v>
      </c>
      <c r="F11" s="10"/>
      <c r="G11" s="3">
        <v>20000</v>
      </c>
      <c r="H11" s="3"/>
      <c r="I11" s="22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</row>
    <row r="12" spans="1:63" s="9" customFormat="1" x14ac:dyDescent="0.2">
      <c r="A12" s="9">
        <v>3110</v>
      </c>
      <c r="B12" s="9" t="s">
        <v>6</v>
      </c>
      <c r="C12" s="9">
        <v>2280.1</v>
      </c>
      <c r="E12" s="10">
        <v>894.5</v>
      </c>
      <c r="F12" s="10"/>
      <c r="G12" s="3">
        <v>900</v>
      </c>
      <c r="H12" s="3"/>
      <c r="I12" s="22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1:63" s="9" customFormat="1" x14ac:dyDescent="0.2">
      <c r="A13" s="9">
        <v>3111</v>
      </c>
      <c r="B13" s="9" t="s">
        <v>7</v>
      </c>
      <c r="C13" s="9">
        <v>1422</v>
      </c>
      <c r="E13" s="10">
        <v>1053</v>
      </c>
      <c r="F13" s="10"/>
      <c r="G13" s="3">
        <v>1100</v>
      </c>
      <c r="H13" s="3"/>
      <c r="I13" s="22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</row>
    <row r="14" spans="1:63" s="9" customFormat="1" x14ac:dyDescent="0.2">
      <c r="A14" s="9">
        <v>3210</v>
      </c>
      <c r="B14" s="9" t="s">
        <v>8</v>
      </c>
      <c r="C14" s="9">
        <v>8818</v>
      </c>
      <c r="E14" s="10">
        <v>5280</v>
      </c>
      <c r="F14" s="10"/>
      <c r="G14" s="3">
        <v>5500</v>
      </c>
      <c r="H14" s="3"/>
      <c r="I14" s="22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</row>
    <row r="15" spans="1:63" s="9" customFormat="1" x14ac:dyDescent="0.2">
      <c r="A15" s="9">
        <v>3900</v>
      </c>
      <c r="B15" s="9" t="s">
        <v>9</v>
      </c>
      <c r="C15" s="9">
        <v>1496</v>
      </c>
      <c r="E15" s="10">
        <v>2361</v>
      </c>
      <c r="F15" s="10"/>
      <c r="G15" s="3">
        <v>2500</v>
      </c>
      <c r="H15" s="3"/>
      <c r="I15" s="22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</row>
    <row r="16" spans="1:63" s="9" customFormat="1" x14ac:dyDescent="0.2">
      <c r="A16" s="9">
        <v>3990</v>
      </c>
      <c r="B16" s="9" t="s">
        <v>10</v>
      </c>
      <c r="C16" s="9">
        <v>20.7</v>
      </c>
      <c r="E16" s="10">
        <v>2.4</v>
      </c>
      <c r="F16" s="10"/>
      <c r="G16" s="3">
        <v>0</v>
      </c>
      <c r="H16" s="3"/>
      <c r="I16" s="22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</row>
    <row r="17" spans="1:63" s="30" customFormat="1" x14ac:dyDescent="0.2">
      <c r="A17" s="30" t="s">
        <v>17</v>
      </c>
      <c r="C17" s="30">
        <f>SUM(C5:C16)</f>
        <v>914635.0199999999</v>
      </c>
      <c r="E17" s="31">
        <f>SUM(E5:E16)</f>
        <v>1174821.58</v>
      </c>
      <c r="F17" s="31"/>
      <c r="G17" s="21">
        <f>SUM(G5:G16)</f>
        <v>1248000</v>
      </c>
      <c r="H17" s="21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</row>
    <row r="18" spans="1:63" s="40" customFormat="1" x14ac:dyDescent="0.2">
      <c r="A18" s="8"/>
      <c r="B18" s="8" t="s">
        <v>12</v>
      </c>
      <c r="C18" s="8"/>
      <c r="D18" s="8"/>
      <c r="E18" s="8"/>
      <c r="F18" s="8"/>
      <c r="G18" s="8"/>
      <c r="H18" s="8"/>
      <c r="I18" s="41"/>
    </row>
    <row r="19" spans="1:63" s="9" customFormat="1" x14ac:dyDescent="0.2">
      <c r="A19" s="9">
        <v>3290</v>
      </c>
      <c r="B19" s="9" t="s">
        <v>13</v>
      </c>
      <c r="C19" s="9">
        <v>33054</v>
      </c>
      <c r="E19" s="10">
        <v>26896</v>
      </c>
      <c r="F19" s="10"/>
      <c r="G19" s="3">
        <v>25000</v>
      </c>
      <c r="H19" s="3"/>
      <c r="I19" s="22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</row>
    <row r="20" spans="1:63" s="9" customFormat="1" x14ac:dyDescent="0.2">
      <c r="A20" s="9">
        <v>3295</v>
      </c>
      <c r="B20" s="9" t="s">
        <v>14</v>
      </c>
      <c r="C20" s="9">
        <v>53820</v>
      </c>
      <c r="E20" s="10">
        <v>42900</v>
      </c>
      <c r="F20" s="10"/>
      <c r="G20" s="3">
        <v>35000</v>
      </c>
      <c r="H20" s="3"/>
      <c r="I20" s="22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</row>
    <row r="21" spans="1:63" s="9" customFormat="1" x14ac:dyDescent="0.2">
      <c r="A21" s="9">
        <v>3296</v>
      </c>
      <c r="B21" s="9" t="s">
        <v>15</v>
      </c>
      <c r="C21" s="9">
        <v>35350</v>
      </c>
      <c r="E21" s="10">
        <v>37800</v>
      </c>
      <c r="F21" s="10"/>
      <c r="G21" s="3">
        <v>40000</v>
      </c>
      <c r="H21" s="3"/>
      <c r="I21" s="22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</row>
    <row r="22" spans="1:63" s="9" customFormat="1" x14ac:dyDescent="0.2">
      <c r="A22" s="9">
        <v>3297</v>
      </c>
      <c r="B22" s="9" t="s">
        <v>16</v>
      </c>
      <c r="C22" s="9">
        <v>44199</v>
      </c>
      <c r="E22" s="10">
        <v>36600</v>
      </c>
      <c r="F22" s="10"/>
      <c r="G22" s="3">
        <v>30000</v>
      </c>
      <c r="H22" s="3"/>
      <c r="I22" s="22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</row>
    <row r="23" spans="1:63" s="30" customFormat="1" x14ac:dyDescent="0.2">
      <c r="A23" s="30" t="s">
        <v>21</v>
      </c>
      <c r="C23" s="30">
        <f>SUM(C19:C22)</f>
        <v>166423</v>
      </c>
      <c r="E23" s="31">
        <f>SUM(E19:E22)</f>
        <v>144196</v>
      </c>
      <c r="F23" s="31"/>
      <c r="G23" s="21">
        <f>SUM(G19:G22)</f>
        <v>130000</v>
      </c>
      <c r="H23" s="21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</row>
    <row r="24" spans="1:63" s="40" customFormat="1" x14ac:dyDescent="0.2">
      <c r="A24" s="8"/>
      <c r="B24" s="8" t="s">
        <v>18</v>
      </c>
      <c r="C24" s="8"/>
      <c r="D24" s="8"/>
      <c r="E24" s="8"/>
      <c r="F24" s="8"/>
      <c r="G24" s="8"/>
      <c r="H24" s="8"/>
      <c r="I24" s="41"/>
    </row>
    <row r="25" spans="1:63" s="9" customFormat="1" x14ac:dyDescent="0.2">
      <c r="A25" s="9">
        <v>3410</v>
      </c>
      <c r="B25" s="9" t="s">
        <v>19</v>
      </c>
      <c r="C25" s="9">
        <v>850000</v>
      </c>
      <c r="E25" s="10">
        <v>850000</v>
      </c>
      <c r="F25" s="10"/>
      <c r="G25" s="3">
        <v>1009000</v>
      </c>
      <c r="H25" s="3"/>
      <c r="I25" s="22" t="s">
        <v>113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</row>
    <row r="26" spans="1:63" s="30" customFormat="1" x14ac:dyDescent="0.2">
      <c r="A26" s="30" t="s">
        <v>20</v>
      </c>
      <c r="C26" s="30">
        <f>SUM(C25)</f>
        <v>850000</v>
      </c>
      <c r="E26" s="31">
        <f>SUM(E25)</f>
        <v>850000</v>
      </c>
      <c r="F26" s="31"/>
      <c r="G26" s="21">
        <f>SUM(G25)</f>
        <v>1009000</v>
      </c>
      <c r="H26" s="21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</row>
    <row r="27" spans="1:63" s="40" customFormat="1" x14ac:dyDescent="0.2">
      <c r="A27" s="34"/>
      <c r="B27" s="34" t="s">
        <v>22</v>
      </c>
      <c r="C27" s="34"/>
      <c r="D27" s="34"/>
      <c r="E27" s="34"/>
      <c r="F27" s="34"/>
      <c r="G27" s="34"/>
      <c r="H27" s="34"/>
      <c r="I27" s="41"/>
    </row>
    <row r="28" spans="1:63" s="9" customFormat="1" x14ac:dyDescent="0.2">
      <c r="A28" s="9">
        <v>3440</v>
      </c>
      <c r="B28" s="9" t="s">
        <v>22</v>
      </c>
      <c r="C28" s="9">
        <v>67505</v>
      </c>
      <c r="E28" s="10">
        <v>58995</v>
      </c>
      <c r="F28" s="10"/>
      <c r="G28" s="3">
        <v>132500</v>
      </c>
      <c r="H28" s="3"/>
      <c r="I28" s="22" t="s">
        <v>114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</row>
    <row r="29" spans="1:63" s="30" customFormat="1" x14ac:dyDescent="0.2">
      <c r="A29" s="30" t="s">
        <v>23</v>
      </c>
      <c r="C29" s="30">
        <f>SUM(C28)</f>
        <v>67505</v>
      </c>
      <c r="E29" s="31">
        <f>SUM(E28)</f>
        <v>58995</v>
      </c>
      <c r="F29" s="31"/>
      <c r="G29" s="21">
        <f>SUM(G28)</f>
        <v>132500</v>
      </c>
      <c r="H29" s="21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</row>
    <row r="30" spans="1:63" s="23" customFormat="1" ht="23" customHeight="1" x14ac:dyDescent="0.2">
      <c r="A30" s="23" t="s">
        <v>27</v>
      </c>
      <c r="C30" s="23">
        <f>SUM(C29,C26,C23,C17)</f>
        <v>1998563.02</v>
      </c>
      <c r="E30" s="24">
        <f>SUM(E29,E26,E23,E17)</f>
        <v>2228012.58</v>
      </c>
      <c r="F30" s="24"/>
      <c r="G30" s="25">
        <f>SUM(G29,G26,G23,G17)</f>
        <v>2519500</v>
      </c>
      <c r="H30" s="25"/>
    </row>
    <row r="31" spans="1:63" s="42" customFormat="1" ht="30" customHeight="1" x14ac:dyDescent="0.25">
      <c r="A31" s="26"/>
      <c r="B31" s="26" t="s">
        <v>26</v>
      </c>
      <c r="C31" s="26"/>
      <c r="D31" s="26"/>
      <c r="E31" s="26"/>
      <c r="F31" s="26"/>
      <c r="G31" s="26"/>
      <c r="H31" s="26"/>
      <c r="I31" s="43"/>
    </row>
    <row r="32" spans="1:63" s="40" customFormat="1" x14ac:dyDescent="0.2">
      <c r="A32" s="8"/>
      <c r="B32" s="8" t="s">
        <v>28</v>
      </c>
      <c r="C32" s="8"/>
      <c r="D32" s="8"/>
      <c r="E32" s="8"/>
      <c r="F32" s="8"/>
      <c r="G32" s="8"/>
      <c r="H32" s="8"/>
      <c r="I32" s="44"/>
    </row>
    <row r="33" spans="1:63 16384:16384" s="9" customFormat="1" x14ac:dyDescent="0.2">
      <c r="A33" s="9">
        <v>4300</v>
      </c>
      <c r="B33" s="9" t="s">
        <v>29</v>
      </c>
      <c r="D33" s="9">
        <v>19052</v>
      </c>
      <c r="E33" s="10"/>
      <c r="F33" s="10">
        <v>3425</v>
      </c>
      <c r="G33" s="3"/>
      <c r="H33" s="3">
        <v>3800</v>
      </c>
      <c r="I33" s="2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</row>
    <row r="34" spans="1:63 16384:16384" s="9" customFormat="1" x14ac:dyDescent="0.2">
      <c r="A34" s="9">
        <v>4302</v>
      </c>
      <c r="B34" s="9" t="s">
        <v>30</v>
      </c>
      <c r="D34" s="9">
        <v>244410.53</v>
      </c>
      <c r="E34" s="10"/>
      <c r="F34" s="10">
        <v>146325.98000000001</v>
      </c>
      <c r="G34" s="3"/>
      <c r="H34" s="3">
        <v>150000</v>
      </c>
      <c r="I34" s="22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</row>
    <row r="35" spans="1:63 16384:16384" s="9" customFormat="1" x14ac:dyDescent="0.2">
      <c r="A35" s="9">
        <v>4303</v>
      </c>
      <c r="B35" s="9" t="s">
        <v>31</v>
      </c>
      <c r="D35" s="9">
        <v>242000.71</v>
      </c>
      <c r="E35" s="10"/>
      <c r="F35" s="10">
        <v>408219.31</v>
      </c>
      <c r="G35" s="3"/>
      <c r="H35" s="3">
        <v>430000</v>
      </c>
      <c r="I35" s="22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</row>
    <row r="36" spans="1:63 16384:16384" s="9" customFormat="1" x14ac:dyDescent="0.2">
      <c r="A36" s="9">
        <v>4360</v>
      </c>
      <c r="B36" s="9" t="s">
        <v>32</v>
      </c>
      <c r="D36" s="9">
        <v>3643.95</v>
      </c>
      <c r="E36" s="10"/>
      <c r="F36" s="10">
        <v>13885.21</v>
      </c>
      <c r="G36" s="3"/>
      <c r="H36" s="3">
        <v>15000</v>
      </c>
      <c r="I36" s="22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</row>
    <row r="37" spans="1:63 16384:16384" s="9" customFormat="1" x14ac:dyDescent="0.2">
      <c r="A37" s="9">
        <v>4390</v>
      </c>
      <c r="B37" s="9" t="s">
        <v>33</v>
      </c>
      <c r="D37" s="9">
        <v>-79800</v>
      </c>
      <c r="E37" s="10"/>
      <c r="F37" s="10">
        <v>23000</v>
      </c>
      <c r="G37" s="3"/>
      <c r="H37" s="3">
        <v>23000</v>
      </c>
      <c r="I37" s="22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</row>
    <row r="38" spans="1:63 16384:16384" s="9" customFormat="1" x14ac:dyDescent="0.2">
      <c r="A38" s="9">
        <v>4600</v>
      </c>
      <c r="B38" s="9" t="s">
        <v>34</v>
      </c>
      <c r="D38" s="9">
        <v>14220.4</v>
      </c>
      <c r="E38" s="10"/>
      <c r="F38" s="10">
        <v>23059.49</v>
      </c>
      <c r="G38" s="3"/>
      <c r="H38" s="3">
        <v>25000</v>
      </c>
      <c r="I38" s="22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</row>
    <row r="39" spans="1:63 16384:16384" s="9" customFormat="1" x14ac:dyDescent="0.2">
      <c r="A39" s="9">
        <v>4610</v>
      </c>
      <c r="B39" s="9" t="s">
        <v>96</v>
      </c>
      <c r="D39" s="9">
        <v>135793.23000000001</v>
      </c>
      <c r="E39" s="10"/>
      <c r="F39" s="10">
        <v>121532.03</v>
      </c>
      <c r="G39" s="3"/>
      <c r="H39" s="3">
        <v>125000</v>
      </c>
      <c r="I39" s="22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</row>
    <row r="40" spans="1:63 16384:16384" s="28" customFormat="1" x14ac:dyDescent="0.2">
      <c r="A40" s="28" t="s">
        <v>35</v>
      </c>
      <c r="D40" s="28">
        <f>SUM(D33:D39)</f>
        <v>579320.82000000007</v>
      </c>
      <c r="E40" s="14"/>
      <c r="F40" s="14">
        <f>SUM(F33:F39)</f>
        <v>739447.02</v>
      </c>
      <c r="G40" s="15"/>
      <c r="H40" s="15">
        <f>SUM(H33:H39)</f>
        <v>771800</v>
      </c>
      <c r="I40" s="29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</row>
    <row r="41" spans="1:63 16384:16384" s="40" customFormat="1" x14ac:dyDescent="0.2">
      <c r="A41" s="8"/>
      <c r="B41" s="8" t="s">
        <v>95</v>
      </c>
      <c r="C41" s="8"/>
      <c r="D41" s="8"/>
      <c r="E41" s="8"/>
      <c r="F41" s="8"/>
      <c r="G41" s="8"/>
      <c r="H41" s="8"/>
      <c r="I41" s="41"/>
    </row>
    <row r="42" spans="1:63 16384:16384" s="11" customFormat="1" x14ac:dyDescent="0.2">
      <c r="A42" s="11">
        <v>5000</v>
      </c>
      <c r="B42" s="11" t="s">
        <v>108</v>
      </c>
      <c r="D42" s="11">
        <v>365201.1</v>
      </c>
      <c r="F42" s="11">
        <v>418924</v>
      </c>
      <c r="G42" s="7"/>
      <c r="H42" s="7">
        <v>483500</v>
      </c>
      <c r="I42" s="22"/>
      <c r="XFD42" s="11">
        <f t="shared" ref="XFD42:XFD56" si="0">SUM(A42:XFC42)</f>
        <v>1272625.1000000001</v>
      </c>
    </row>
    <row r="43" spans="1:63 16384:16384" s="11" customFormat="1" x14ac:dyDescent="0.2">
      <c r="A43" s="11">
        <v>5010</v>
      </c>
      <c r="B43" s="11" t="s">
        <v>39</v>
      </c>
      <c r="D43" s="11">
        <v>18526</v>
      </c>
      <c r="F43" s="11">
        <v>1000</v>
      </c>
      <c r="G43" s="7"/>
      <c r="H43" s="7">
        <v>1000</v>
      </c>
      <c r="I43" s="27"/>
      <c r="XFD43" s="11">
        <f t="shared" si="0"/>
        <v>25536</v>
      </c>
    </row>
    <row r="44" spans="1:63 16384:16384" s="11" customFormat="1" x14ac:dyDescent="0.2">
      <c r="A44" s="11">
        <v>5030</v>
      </c>
      <c r="B44" s="11" t="s">
        <v>105</v>
      </c>
      <c r="D44" s="11">
        <v>2284</v>
      </c>
      <c r="F44" s="11">
        <v>3236</v>
      </c>
      <c r="G44" s="7"/>
      <c r="H44" s="7"/>
      <c r="I44" s="27"/>
      <c r="XFD44" s="11">
        <f t="shared" si="0"/>
        <v>10550</v>
      </c>
    </row>
    <row r="45" spans="1:63 16384:16384" s="11" customFormat="1" x14ac:dyDescent="0.2">
      <c r="A45" s="11">
        <v>5091</v>
      </c>
      <c r="B45" s="11" t="s">
        <v>106</v>
      </c>
      <c r="D45" s="11">
        <v>4160</v>
      </c>
      <c r="F45" s="11">
        <v>2000</v>
      </c>
      <c r="G45" s="7"/>
      <c r="H45" s="7"/>
      <c r="I45" s="27"/>
      <c r="XFD45" s="11">
        <f t="shared" si="0"/>
        <v>11251</v>
      </c>
    </row>
    <row r="46" spans="1:63 16384:16384" s="11" customFormat="1" x14ac:dyDescent="0.2">
      <c r="A46" s="11">
        <v>5092</v>
      </c>
      <c r="B46" s="11" t="s">
        <v>109</v>
      </c>
      <c r="D46" s="11">
        <v>44097.55</v>
      </c>
      <c r="F46" s="11">
        <v>50659.21</v>
      </c>
      <c r="G46" s="7"/>
      <c r="H46" s="7">
        <v>58100</v>
      </c>
      <c r="I46" s="27"/>
      <c r="XFD46" s="11">
        <f t="shared" si="0"/>
        <v>157948.76</v>
      </c>
    </row>
    <row r="47" spans="1:63 16384:16384" s="11" customFormat="1" x14ac:dyDescent="0.2">
      <c r="A47" s="11">
        <v>5210</v>
      </c>
      <c r="B47" s="11" t="s">
        <v>111</v>
      </c>
      <c r="D47" s="11">
        <v>10000</v>
      </c>
      <c r="F47" s="11">
        <v>10000</v>
      </c>
      <c r="G47" s="7"/>
      <c r="H47" s="7"/>
      <c r="I47" s="27"/>
      <c r="XFD47" s="11">
        <f t="shared" si="0"/>
        <v>25210</v>
      </c>
    </row>
    <row r="48" spans="1:63 16384:16384" s="11" customFormat="1" x14ac:dyDescent="0.2">
      <c r="A48" s="11">
        <v>5250</v>
      </c>
      <c r="B48" s="11" t="s">
        <v>40</v>
      </c>
      <c r="D48" s="11">
        <v>27882</v>
      </c>
      <c r="F48" s="11">
        <v>33366</v>
      </c>
      <c r="G48" s="7"/>
      <c r="H48" s="7"/>
      <c r="I48" s="27"/>
      <c r="XFD48" s="11">
        <f t="shared" si="0"/>
        <v>66498</v>
      </c>
    </row>
    <row r="49" spans="1:63 16384:16384" s="11" customFormat="1" x14ac:dyDescent="0.2">
      <c r="A49" s="11">
        <v>5251</v>
      </c>
      <c r="B49" s="11" t="s">
        <v>107</v>
      </c>
      <c r="D49" s="11">
        <v>4055</v>
      </c>
      <c r="F49" s="11">
        <v>4969</v>
      </c>
      <c r="G49" s="7"/>
      <c r="H49" s="7">
        <v>8100</v>
      </c>
      <c r="I49" s="27"/>
      <c r="XFD49" s="11">
        <f t="shared" si="0"/>
        <v>22375</v>
      </c>
    </row>
    <row r="50" spans="1:63 16384:16384" s="11" customFormat="1" x14ac:dyDescent="0.2">
      <c r="A50" s="11">
        <v>5292</v>
      </c>
      <c r="B50" s="11" t="s">
        <v>112</v>
      </c>
      <c r="D50" s="11">
        <v>-10000</v>
      </c>
      <c r="F50" s="11">
        <v>-10000</v>
      </c>
      <c r="G50" s="7"/>
      <c r="H50" s="7"/>
      <c r="I50" s="27"/>
      <c r="XFD50" s="11">
        <f t="shared" si="0"/>
        <v>-14708</v>
      </c>
    </row>
    <row r="51" spans="1:63 16384:16384" s="11" customFormat="1" x14ac:dyDescent="0.2">
      <c r="A51" s="11">
        <v>5295</v>
      </c>
      <c r="B51" s="11" t="s">
        <v>104</v>
      </c>
      <c r="D51" s="11">
        <v>-27882</v>
      </c>
      <c r="F51" s="11">
        <v>-33366</v>
      </c>
      <c r="G51" s="7"/>
      <c r="H51" s="7"/>
      <c r="I51" s="27"/>
      <c r="XFD51" s="11">
        <f t="shared" si="0"/>
        <v>-55953</v>
      </c>
    </row>
    <row r="52" spans="1:63 16384:16384" s="11" customFormat="1" x14ac:dyDescent="0.2">
      <c r="A52" s="11">
        <v>5400</v>
      </c>
      <c r="B52" s="11" t="s">
        <v>36</v>
      </c>
      <c r="D52" s="11">
        <v>45368.36</v>
      </c>
      <c r="F52" s="11">
        <v>48744.59</v>
      </c>
      <c r="G52" s="7"/>
      <c r="H52" s="7">
        <v>58000</v>
      </c>
      <c r="I52" s="27"/>
      <c r="XFD52" s="11">
        <f t="shared" si="0"/>
        <v>157512.95000000001</v>
      </c>
    </row>
    <row r="53" spans="1:63 16384:16384" s="11" customFormat="1" x14ac:dyDescent="0.2">
      <c r="A53" s="11">
        <v>5405</v>
      </c>
      <c r="B53" s="11" t="s">
        <v>110</v>
      </c>
      <c r="D53" s="11">
        <v>4674.1499999999996</v>
      </c>
      <c r="F53" s="11">
        <v>5370.41</v>
      </c>
      <c r="G53" s="7"/>
      <c r="H53" s="7"/>
      <c r="I53" s="27"/>
      <c r="XFD53" s="11">
        <f t="shared" si="0"/>
        <v>15449.56</v>
      </c>
    </row>
    <row r="54" spans="1:63 16384:16384" s="11" customFormat="1" x14ac:dyDescent="0.2">
      <c r="A54" s="11">
        <v>5920</v>
      </c>
      <c r="B54" s="11" t="s">
        <v>103</v>
      </c>
      <c r="D54" s="11">
        <v>1188</v>
      </c>
      <c r="F54" s="11">
        <v>1484</v>
      </c>
      <c r="G54" s="7"/>
      <c r="H54" s="7">
        <v>1500</v>
      </c>
      <c r="I54" s="27"/>
      <c r="XFD54" s="11">
        <f t="shared" si="0"/>
        <v>10092</v>
      </c>
    </row>
    <row r="55" spans="1:63 16384:16384" s="11" customFormat="1" x14ac:dyDescent="0.2">
      <c r="A55" s="11">
        <v>5945</v>
      </c>
      <c r="B55" s="11" t="s">
        <v>37</v>
      </c>
      <c r="D55" s="11">
        <v>20596.3</v>
      </c>
      <c r="F55" s="11">
        <v>28324.9</v>
      </c>
      <c r="G55" s="7"/>
      <c r="H55" s="7">
        <v>35000</v>
      </c>
      <c r="I55" s="27"/>
      <c r="XFD55" s="11">
        <f t="shared" si="0"/>
        <v>89866.2</v>
      </c>
    </row>
    <row r="56" spans="1:63 16384:16384" s="11" customFormat="1" x14ac:dyDescent="0.2">
      <c r="A56" s="11">
        <v>6860</v>
      </c>
      <c r="B56" s="11" t="s">
        <v>51</v>
      </c>
      <c r="D56" s="11">
        <v>382</v>
      </c>
      <c r="F56" s="11">
        <v>855</v>
      </c>
      <c r="G56" s="7"/>
      <c r="H56" s="7">
        <v>6000</v>
      </c>
      <c r="I56" s="27"/>
      <c r="XFD56" s="11">
        <f t="shared" si="0"/>
        <v>14097</v>
      </c>
    </row>
    <row r="57" spans="1:63 16384:16384" s="28" customFormat="1" x14ac:dyDescent="0.2">
      <c r="A57" s="28" t="s">
        <v>38</v>
      </c>
      <c r="D57" s="28">
        <f>SUM(D42:D56)</f>
        <v>510532.45999999996</v>
      </c>
      <c r="E57" s="14"/>
      <c r="F57" s="14">
        <f>SUM(F42:F56)</f>
        <v>565567.1100000001</v>
      </c>
      <c r="G57" s="15"/>
      <c r="H57" s="15">
        <f>SUM(H42:H56)</f>
        <v>651200</v>
      </c>
      <c r="I57" s="29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</row>
    <row r="58" spans="1:63 16384:16384" s="40" customFormat="1" x14ac:dyDescent="0.2">
      <c r="A58" s="8"/>
      <c r="B58" s="8" t="s">
        <v>41</v>
      </c>
      <c r="C58" s="8"/>
      <c r="D58" s="8"/>
      <c r="E58" s="8"/>
      <c r="F58" s="8"/>
      <c r="G58" s="8"/>
      <c r="H58" s="8"/>
      <c r="I58" s="41"/>
    </row>
    <row r="59" spans="1:63 16384:16384" s="11" customFormat="1" x14ac:dyDescent="0.2">
      <c r="A59" s="11">
        <v>6300</v>
      </c>
      <c r="B59" s="11" t="s">
        <v>85</v>
      </c>
      <c r="D59" s="11">
        <v>37326</v>
      </c>
      <c r="F59" s="11">
        <v>46425</v>
      </c>
      <c r="G59" s="7"/>
      <c r="H59" s="7">
        <v>58800</v>
      </c>
      <c r="I59" s="22"/>
    </row>
    <row r="60" spans="1:63 16384:16384" s="11" customFormat="1" x14ac:dyDescent="0.2">
      <c r="A60" s="11">
        <v>6320</v>
      </c>
      <c r="B60" s="11" t="s">
        <v>42</v>
      </c>
      <c r="D60" s="11">
        <v>128.1</v>
      </c>
      <c r="F60" s="11">
        <v>0</v>
      </c>
      <c r="G60" s="7"/>
      <c r="H60" s="7">
        <v>200</v>
      </c>
      <c r="I60" s="22"/>
    </row>
    <row r="61" spans="1:63 16384:16384" s="11" customFormat="1" x14ac:dyDescent="0.2">
      <c r="A61" s="11">
        <v>6430</v>
      </c>
      <c r="B61" s="11" t="s">
        <v>63</v>
      </c>
      <c r="D61" s="11">
        <v>637.29999999999995</v>
      </c>
      <c r="F61" s="11">
        <v>0</v>
      </c>
      <c r="G61" s="7"/>
      <c r="H61" s="7">
        <v>0</v>
      </c>
      <c r="I61" s="22"/>
    </row>
    <row r="62" spans="1:63 16384:16384" s="11" customFormat="1" x14ac:dyDescent="0.2">
      <c r="A62" s="11">
        <v>6540</v>
      </c>
      <c r="B62" s="11" t="s">
        <v>43</v>
      </c>
      <c r="D62" s="11">
        <v>10257.370000000001</v>
      </c>
      <c r="F62" s="11">
        <v>5087.2</v>
      </c>
      <c r="G62" s="7"/>
      <c r="H62" s="7">
        <v>10000</v>
      </c>
      <c r="I62" s="22"/>
    </row>
    <row r="63" spans="1:63 16384:16384" s="11" customFormat="1" x14ac:dyDescent="0.2">
      <c r="A63" s="11">
        <v>6551</v>
      </c>
      <c r="B63" s="11" t="s">
        <v>64</v>
      </c>
      <c r="D63" s="11">
        <v>1276.73</v>
      </c>
      <c r="F63" s="11">
        <v>6699.26</v>
      </c>
      <c r="G63" s="7"/>
      <c r="H63" s="7">
        <v>10000</v>
      </c>
      <c r="I63" s="22"/>
    </row>
    <row r="64" spans="1:63 16384:16384" s="11" customFormat="1" x14ac:dyDescent="0.2">
      <c r="A64" s="11">
        <v>6553</v>
      </c>
      <c r="B64" s="11" t="s">
        <v>44</v>
      </c>
      <c r="D64" s="11">
        <v>6204.47</v>
      </c>
      <c r="F64" s="11">
        <v>8463.77</v>
      </c>
      <c r="G64" s="7"/>
      <c r="H64" s="7">
        <v>10000</v>
      </c>
      <c r="I64" s="22"/>
    </row>
    <row r="65" spans="1:63" s="11" customFormat="1" x14ac:dyDescent="0.2">
      <c r="A65" s="11">
        <v>6620</v>
      </c>
      <c r="B65" s="11" t="s">
        <v>46</v>
      </c>
      <c r="D65" s="11">
        <v>0</v>
      </c>
      <c r="F65" s="11">
        <v>752.14</v>
      </c>
      <c r="G65" s="7"/>
      <c r="H65" s="7">
        <v>1000</v>
      </c>
      <c r="I65" s="22"/>
    </row>
    <row r="66" spans="1:63" s="11" customFormat="1" x14ac:dyDescent="0.2">
      <c r="A66" s="11">
        <v>6701</v>
      </c>
      <c r="B66" s="11" t="s">
        <v>47</v>
      </c>
      <c r="D66" s="11">
        <v>44995.12</v>
      </c>
      <c r="F66" s="11">
        <v>38610</v>
      </c>
      <c r="G66" s="7"/>
      <c r="H66" s="7">
        <v>42000</v>
      </c>
      <c r="I66" s="22"/>
    </row>
    <row r="67" spans="1:63" s="11" customFormat="1" x14ac:dyDescent="0.2">
      <c r="A67" s="11">
        <v>6705</v>
      </c>
      <c r="B67" s="11" t="s">
        <v>48</v>
      </c>
      <c r="D67" s="11">
        <v>108535.14</v>
      </c>
      <c r="F67" s="11">
        <v>94452.800000000003</v>
      </c>
      <c r="G67" s="7"/>
      <c r="H67" s="7">
        <v>97000</v>
      </c>
      <c r="I67" s="22"/>
    </row>
    <row r="68" spans="1:63" s="11" customFormat="1" x14ac:dyDescent="0.2">
      <c r="A68" s="11">
        <v>6800</v>
      </c>
      <c r="B68" s="11" t="s">
        <v>49</v>
      </c>
      <c r="D68" s="11">
        <v>12765.9</v>
      </c>
      <c r="F68" s="11">
        <v>11583.7</v>
      </c>
      <c r="G68" s="7"/>
      <c r="H68" s="7">
        <v>15000</v>
      </c>
      <c r="I68" s="22"/>
    </row>
    <row r="69" spans="1:63" s="11" customFormat="1" x14ac:dyDescent="0.2">
      <c r="A69" s="11">
        <v>6840</v>
      </c>
      <c r="B69" s="11" t="s">
        <v>50</v>
      </c>
      <c r="D69" s="11">
        <v>0</v>
      </c>
      <c r="F69" s="11">
        <v>577</v>
      </c>
      <c r="G69" s="7"/>
      <c r="H69" s="7">
        <v>500</v>
      </c>
      <c r="I69" s="22"/>
    </row>
    <row r="70" spans="1:63" s="11" customFormat="1" x14ac:dyDescent="0.2">
      <c r="A70" s="11">
        <v>6900</v>
      </c>
      <c r="B70" s="11" t="s">
        <v>52</v>
      </c>
      <c r="D70" s="11">
        <v>14475.12</v>
      </c>
      <c r="F70" s="11">
        <v>12654.03</v>
      </c>
      <c r="G70" s="7"/>
      <c r="H70" s="7">
        <v>13000</v>
      </c>
      <c r="I70" s="22"/>
    </row>
    <row r="71" spans="1:63" s="11" customFormat="1" x14ac:dyDescent="0.2">
      <c r="A71" s="11">
        <v>6903</v>
      </c>
      <c r="B71" s="11" t="s">
        <v>53</v>
      </c>
      <c r="D71" s="11">
        <v>10497.18</v>
      </c>
      <c r="F71" s="11">
        <v>4849.8599999999997</v>
      </c>
      <c r="G71" s="7"/>
      <c r="H71" s="7">
        <v>5500</v>
      </c>
      <c r="I71" s="22"/>
    </row>
    <row r="72" spans="1:63" s="11" customFormat="1" x14ac:dyDescent="0.2">
      <c r="A72" s="11">
        <v>6907</v>
      </c>
      <c r="B72" s="11" t="s">
        <v>54</v>
      </c>
      <c r="D72" s="11">
        <v>9334.49</v>
      </c>
      <c r="F72" s="11">
        <v>13259</v>
      </c>
      <c r="G72" s="7"/>
      <c r="H72" s="7">
        <v>14000</v>
      </c>
      <c r="I72" s="22"/>
    </row>
    <row r="73" spans="1:63" s="11" customFormat="1" x14ac:dyDescent="0.2">
      <c r="A73" s="11">
        <v>6940</v>
      </c>
      <c r="B73" s="11" t="s">
        <v>76</v>
      </c>
      <c r="D73" s="11">
        <v>6909</v>
      </c>
      <c r="F73" s="11">
        <v>7725.95</v>
      </c>
      <c r="G73" s="7"/>
      <c r="H73" s="7">
        <v>8000</v>
      </c>
      <c r="I73" s="22"/>
    </row>
    <row r="74" spans="1:63" s="11" customFormat="1" x14ac:dyDescent="0.2">
      <c r="A74" s="11">
        <v>7400</v>
      </c>
      <c r="B74" s="11" t="s">
        <v>59</v>
      </c>
      <c r="D74" s="11">
        <v>500</v>
      </c>
      <c r="F74" s="11">
        <v>500</v>
      </c>
      <c r="G74" s="7"/>
      <c r="H74" s="7">
        <v>500</v>
      </c>
      <c r="I74" s="22"/>
    </row>
    <row r="75" spans="1:63" s="11" customFormat="1" x14ac:dyDescent="0.2">
      <c r="A75" s="11">
        <v>7500</v>
      </c>
      <c r="B75" s="11" t="s">
        <v>67</v>
      </c>
      <c r="D75" s="11">
        <v>5851</v>
      </c>
      <c r="F75" s="11">
        <v>6380</v>
      </c>
      <c r="G75" s="7"/>
      <c r="H75" s="7">
        <v>7000</v>
      </c>
      <c r="I75" s="22"/>
    </row>
    <row r="76" spans="1:63" s="11" customFormat="1" x14ac:dyDescent="0.2">
      <c r="A76" s="11">
        <v>7770</v>
      </c>
      <c r="B76" s="11" t="s">
        <v>60</v>
      </c>
      <c r="D76" s="11">
        <v>5984.87</v>
      </c>
      <c r="F76" s="11">
        <v>4300.18</v>
      </c>
      <c r="G76" s="7"/>
      <c r="H76" s="7">
        <v>4500</v>
      </c>
      <c r="I76" s="22"/>
    </row>
    <row r="77" spans="1:63" s="11" customFormat="1" x14ac:dyDescent="0.2">
      <c r="A77" s="11">
        <v>7830</v>
      </c>
      <c r="B77" s="11" t="s">
        <v>62</v>
      </c>
      <c r="D77" s="11">
        <v>-4935.3900000000003</v>
      </c>
      <c r="F77" s="11">
        <v>14674.5</v>
      </c>
      <c r="G77" s="7"/>
      <c r="H77" s="7">
        <v>10000</v>
      </c>
      <c r="I77" s="22"/>
    </row>
    <row r="78" spans="1:63" s="28" customFormat="1" x14ac:dyDescent="0.2">
      <c r="A78" s="28" t="s">
        <v>72</v>
      </c>
      <c r="D78" s="28">
        <f>SUM(D59:D77)</f>
        <v>270742.39999999997</v>
      </c>
      <c r="E78" s="14"/>
      <c r="F78" s="14">
        <f>SUM(F59:F77)</f>
        <v>276994.39</v>
      </c>
      <c r="G78" s="15"/>
      <c r="H78" s="15">
        <f>SUM(H59:H77)</f>
        <v>307000</v>
      </c>
      <c r="I78" s="29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</row>
    <row r="79" spans="1:63" s="40" customFormat="1" x14ac:dyDescent="0.2">
      <c r="A79" s="8"/>
      <c r="B79" s="8" t="s">
        <v>90</v>
      </c>
      <c r="C79" s="8"/>
      <c r="D79" s="8"/>
      <c r="E79" s="8"/>
      <c r="F79" s="8"/>
      <c r="G79" s="8"/>
      <c r="H79" s="8"/>
      <c r="I79" s="41"/>
    </row>
    <row r="80" spans="1:63" s="11" customFormat="1" x14ac:dyDescent="0.2">
      <c r="A80" s="11">
        <v>6554</v>
      </c>
      <c r="B80" s="11" t="s">
        <v>45</v>
      </c>
      <c r="D80" s="11">
        <v>3649.83</v>
      </c>
      <c r="F80" s="11">
        <v>3646.64</v>
      </c>
      <c r="G80" s="7"/>
      <c r="H80" s="7">
        <v>4000</v>
      </c>
      <c r="I80" s="22"/>
    </row>
    <row r="81" spans="1:63" s="11" customFormat="1" x14ac:dyDescent="0.2">
      <c r="A81" s="11">
        <v>6960</v>
      </c>
      <c r="B81" s="11" t="s">
        <v>77</v>
      </c>
      <c r="D81" s="11">
        <v>180784.08</v>
      </c>
      <c r="F81" s="11">
        <v>125402.76</v>
      </c>
      <c r="G81" s="7"/>
      <c r="H81" s="7">
        <v>150000</v>
      </c>
      <c r="I81" s="22"/>
    </row>
    <row r="82" spans="1:63" s="11" customFormat="1" x14ac:dyDescent="0.2">
      <c r="A82" s="11">
        <v>6962</v>
      </c>
      <c r="B82" s="11" t="s">
        <v>78</v>
      </c>
      <c r="D82" s="11">
        <v>40937.980000000003</v>
      </c>
      <c r="F82" s="11">
        <v>31840.63</v>
      </c>
      <c r="G82" s="7"/>
      <c r="H82" s="7">
        <v>44000</v>
      </c>
      <c r="I82" s="22"/>
    </row>
    <row r="83" spans="1:63" s="11" customFormat="1" x14ac:dyDescent="0.2">
      <c r="A83" s="11">
        <v>6963</v>
      </c>
      <c r="B83" s="11" t="s">
        <v>86</v>
      </c>
      <c r="D83" s="11">
        <v>9790.26</v>
      </c>
      <c r="F83" s="11">
        <v>0</v>
      </c>
      <c r="G83" s="7"/>
      <c r="H83" s="7">
        <v>15000</v>
      </c>
      <c r="I83" s="22"/>
    </row>
    <row r="84" spans="1:63" s="11" customFormat="1" x14ac:dyDescent="0.2">
      <c r="A84" s="11">
        <v>6965</v>
      </c>
      <c r="B84" s="11" t="s">
        <v>81</v>
      </c>
      <c r="D84" s="11">
        <v>220144</v>
      </c>
      <c r="F84" s="11">
        <v>0</v>
      </c>
      <c r="G84" s="7"/>
      <c r="H84" s="7">
        <v>0</v>
      </c>
      <c r="I84" s="22"/>
    </row>
    <row r="85" spans="1:63" s="11" customFormat="1" x14ac:dyDescent="0.2">
      <c r="A85" s="11">
        <v>7780</v>
      </c>
      <c r="B85" s="11" t="s">
        <v>61</v>
      </c>
      <c r="D85" s="11">
        <v>26974.14</v>
      </c>
      <c r="F85" s="11">
        <v>49535.49</v>
      </c>
      <c r="G85" s="7"/>
      <c r="H85" s="7">
        <v>54000</v>
      </c>
      <c r="I85" s="22"/>
    </row>
    <row r="86" spans="1:63" s="9" customFormat="1" x14ac:dyDescent="0.2">
      <c r="A86" s="9">
        <v>6966</v>
      </c>
      <c r="B86" s="9" t="s">
        <v>66</v>
      </c>
      <c r="D86" s="9">
        <v>0</v>
      </c>
      <c r="E86" s="10"/>
      <c r="F86" s="10">
        <v>258491.58</v>
      </c>
      <c r="G86" s="3"/>
      <c r="H86" s="3">
        <v>0</v>
      </c>
      <c r="I86" s="22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</row>
    <row r="87" spans="1:63" s="28" customFormat="1" x14ac:dyDescent="0.2">
      <c r="A87" s="28" t="s">
        <v>94</v>
      </c>
      <c r="D87" s="28">
        <f>SUM(D80:D86)</f>
        <v>482280.29000000004</v>
      </c>
      <c r="E87" s="14"/>
      <c r="F87" s="14">
        <f>SUM(F80:F86)</f>
        <v>468917.1</v>
      </c>
      <c r="G87" s="15"/>
      <c r="H87" s="15">
        <f>SUM(H80:H86)</f>
        <v>267000</v>
      </c>
      <c r="I87" s="29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</row>
    <row r="88" spans="1:63" s="40" customFormat="1" x14ac:dyDescent="0.2">
      <c r="A88" s="8"/>
      <c r="B88" s="8" t="s">
        <v>88</v>
      </c>
      <c r="C88" s="8"/>
      <c r="D88" s="8"/>
      <c r="E88" s="8"/>
      <c r="F88" s="8"/>
      <c r="G88" s="8"/>
      <c r="H88" s="8"/>
      <c r="I88" s="41"/>
    </row>
    <row r="89" spans="1:63" s="9" customFormat="1" x14ac:dyDescent="0.2">
      <c r="A89" s="9">
        <v>6790</v>
      </c>
      <c r="B89" s="9" t="s">
        <v>65</v>
      </c>
      <c r="D89" s="9">
        <v>56716.26</v>
      </c>
      <c r="E89" s="10"/>
      <c r="F89" s="10">
        <v>21247.200000000001</v>
      </c>
      <c r="G89" s="3"/>
      <c r="H89" s="3">
        <v>2000</v>
      </c>
      <c r="I89" s="22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</row>
    <row r="90" spans="1:63" s="9" customFormat="1" x14ac:dyDescent="0.2">
      <c r="A90" s="9">
        <v>7140</v>
      </c>
      <c r="B90" s="9" t="s">
        <v>56</v>
      </c>
      <c r="D90" s="9">
        <v>2425</v>
      </c>
      <c r="E90" s="10"/>
      <c r="F90" s="10">
        <v>0</v>
      </c>
      <c r="G90" s="3"/>
      <c r="H90" s="3">
        <v>2000</v>
      </c>
      <c r="I90" s="22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</row>
    <row r="91" spans="1:63" s="9" customFormat="1" x14ac:dyDescent="0.2">
      <c r="A91" s="9">
        <v>7320</v>
      </c>
      <c r="B91" s="9" t="s">
        <v>71</v>
      </c>
      <c r="D91" s="9">
        <v>51400.65</v>
      </c>
      <c r="E91" s="10"/>
      <c r="F91" s="10">
        <v>78726.16</v>
      </c>
      <c r="G91" s="3"/>
      <c r="H91" s="3">
        <v>85000</v>
      </c>
      <c r="I91" s="22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</row>
    <row r="92" spans="1:63" s="12" customFormat="1" x14ac:dyDescent="0.2">
      <c r="A92" s="12">
        <v>7350</v>
      </c>
      <c r="B92" s="12" t="s">
        <v>58</v>
      </c>
      <c r="D92" s="12">
        <v>3061.75</v>
      </c>
      <c r="F92" s="12">
        <v>9654.5</v>
      </c>
      <c r="G92" s="5"/>
      <c r="H92" s="5">
        <v>35000</v>
      </c>
      <c r="I92" s="22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</row>
    <row r="93" spans="1:63" s="28" customFormat="1" x14ac:dyDescent="0.2">
      <c r="A93" s="28" t="s">
        <v>91</v>
      </c>
      <c r="D93" s="28">
        <f>SUM(D89:D92)</f>
        <v>113603.66</v>
      </c>
      <c r="E93" s="14"/>
      <c r="F93" s="14">
        <f>SUM(F89:F92)</f>
        <v>109627.86</v>
      </c>
      <c r="G93" s="15"/>
      <c r="H93" s="15">
        <f>SUM(H89:H92)</f>
        <v>124000</v>
      </c>
      <c r="I93" s="29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</row>
    <row r="94" spans="1:63" s="40" customFormat="1" x14ac:dyDescent="0.2">
      <c r="A94" s="8"/>
      <c r="B94" s="8" t="s">
        <v>89</v>
      </c>
      <c r="C94" s="8"/>
      <c r="D94" s="8"/>
      <c r="E94" s="8"/>
      <c r="F94" s="8"/>
      <c r="G94" s="8"/>
      <c r="H94" s="8"/>
      <c r="I94" s="41"/>
    </row>
    <row r="95" spans="1:63" s="11" customFormat="1" x14ac:dyDescent="0.2">
      <c r="A95" s="11">
        <v>7100</v>
      </c>
      <c r="B95" s="11" t="s">
        <v>55</v>
      </c>
      <c r="D95" s="11">
        <v>16800</v>
      </c>
      <c r="F95" s="11">
        <v>8479.9</v>
      </c>
      <c r="G95" s="7"/>
      <c r="H95" s="7">
        <v>16500</v>
      </c>
      <c r="I95" s="22"/>
    </row>
    <row r="96" spans="1:63" s="11" customFormat="1" x14ac:dyDescent="0.2">
      <c r="A96" s="11">
        <v>7147</v>
      </c>
      <c r="B96" s="11" t="s">
        <v>57</v>
      </c>
      <c r="D96" s="11">
        <v>36207</v>
      </c>
      <c r="F96" s="11">
        <v>39253</v>
      </c>
      <c r="G96" s="7"/>
      <c r="H96" s="7">
        <v>42000</v>
      </c>
      <c r="I96" s="22"/>
    </row>
    <row r="97" spans="1:63" s="11" customFormat="1" x14ac:dyDescent="0.2">
      <c r="A97" s="11">
        <v>7710</v>
      </c>
      <c r="B97" s="11" t="s">
        <v>97</v>
      </c>
      <c r="D97" s="11">
        <v>57401.89</v>
      </c>
      <c r="F97" s="11">
        <v>59280.97</v>
      </c>
      <c r="G97" s="7"/>
      <c r="H97" s="7">
        <v>65000</v>
      </c>
      <c r="I97" s="22"/>
    </row>
    <row r="98" spans="1:63" s="6" customFormat="1" x14ac:dyDescent="0.2">
      <c r="A98" s="11">
        <v>7790</v>
      </c>
      <c r="B98" s="11" t="s">
        <v>98</v>
      </c>
      <c r="C98" s="11"/>
      <c r="D98" s="11">
        <v>1752.9</v>
      </c>
      <c r="E98" s="11"/>
      <c r="F98" s="11">
        <v>2602.35</v>
      </c>
      <c r="G98" s="7"/>
      <c r="H98" s="7">
        <v>42000</v>
      </c>
      <c r="I98" s="22" t="s">
        <v>118</v>
      </c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</row>
    <row r="99" spans="1:63" s="6" customFormat="1" x14ac:dyDescent="0.2">
      <c r="A99" s="6">
        <v>1</v>
      </c>
      <c r="B99" s="6" t="s">
        <v>99</v>
      </c>
      <c r="D99" s="6">
        <v>0</v>
      </c>
      <c r="F99" s="6">
        <v>0</v>
      </c>
      <c r="G99" s="33"/>
      <c r="H99" s="33">
        <v>53000</v>
      </c>
      <c r="I99" s="22" t="s">
        <v>116</v>
      </c>
    </row>
    <row r="100" spans="1:63" s="11" customFormat="1" x14ac:dyDescent="0.2">
      <c r="A100" s="6">
        <v>1</v>
      </c>
      <c r="B100" s="6" t="s">
        <v>70</v>
      </c>
      <c r="C100" s="6"/>
      <c r="D100" s="6">
        <v>0</v>
      </c>
      <c r="E100" s="6"/>
      <c r="F100" s="6">
        <v>0</v>
      </c>
      <c r="G100" s="33"/>
      <c r="H100" s="33">
        <v>12500</v>
      </c>
      <c r="I100" s="22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</row>
    <row r="101" spans="1:63" s="11" customFormat="1" x14ac:dyDescent="0.2">
      <c r="A101" s="6">
        <v>1</v>
      </c>
      <c r="B101" s="11" t="s">
        <v>69</v>
      </c>
      <c r="D101" s="6">
        <v>0</v>
      </c>
      <c r="F101" s="11">
        <v>0</v>
      </c>
      <c r="G101" s="7"/>
      <c r="H101" s="7">
        <v>9000</v>
      </c>
      <c r="I101" s="22" t="s">
        <v>117</v>
      </c>
    </row>
    <row r="102" spans="1:63" s="11" customFormat="1" x14ac:dyDescent="0.2">
      <c r="A102" s="11">
        <v>1</v>
      </c>
      <c r="B102" s="6" t="s">
        <v>84</v>
      </c>
      <c r="D102" s="6">
        <v>0</v>
      </c>
      <c r="F102" s="11">
        <v>0</v>
      </c>
      <c r="G102" s="7"/>
      <c r="H102" s="7">
        <v>26000</v>
      </c>
      <c r="I102" s="22" t="s">
        <v>115</v>
      </c>
    </row>
    <row r="103" spans="1:63" s="28" customFormat="1" x14ac:dyDescent="0.2">
      <c r="A103" s="28" t="s">
        <v>92</v>
      </c>
      <c r="D103" s="28">
        <f>SUM(D95:D102)</f>
        <v>112161.79</v>
      </c>
      <c r="E103" s="14"/>
      <c r="F103" s="14">
        <f>SUM(F95:F102)</f>
        <v>109616.22</v>
      </c>
      <c r="G103" s="15"/>
      <c r="H103" s="15">
        <f>SUM(H95:H102)</f>
        <v>266000</v>
      </c>
      <c r="I103" s="29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</row>
    <row r="104" spans="1:63" s="40" customFormat="1" x14ac:dyDescent="0.2">
      <c r="A104" s="8"/>
      <c r="B104" s="8" t="s">
        <v>87</v>
      </c>
      <c r="C104" s="8"/>
      <c r="D104" s="8"/>
      <c r="E104" s="8"/>
      <c r="F104" s="8"/>
      <c r="G104" s="8"/>
      <c r="H104" s="8"/>
      <c r="I104" s="41"/>
    </row>
    <row r="105" spans="1:63" s="11" customFormat="1" x14ac:dyDescent="0.2">
      <c r="A105" s="11">
        <v>1</v>
      </c>
      <c r="B105" s="11" t="s">
        <v>82</v>
      </c>
      <c r="D105" s="11">
        <v>0</v>
      </c>
      <c r="F105" s="11">
        <v>0</v>
      </c>
      <c r="G105" s="7"/>
      <c r="H105" s="7">
        <v>132500</v>
      </c>
      <c r="I105" s="22"/>
    </row>
    <row r="106" spans="1:63" s="28" customFormat="1" x14ac:dyDescent="0.2">
      <c r="A106" s="28" t="s">
        <v>93</v>
      </c>
      <c r="D106" s="28">
        <f>SUM(D105)</f>
        <v>0</v>
      </c>
      <c r="E106" s="14"/>
      <c r="F106" s="14">
        <f>SUM(F105)</f>
        <v>0</v>
      </c>
      <c r="G106" s="15"/>
      <c r="H106" s="15">
        <f>SUM(H105)</f>
        <v>132500</v>
      </c>
      <c r="I106" s="29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</row>
    <row r="107" spans="1:63" s="4" customFormat="1" ht="33" customHeight="1" x14ac:dyDescent="0.2">
      <c r="A107" s="13" t="s">
        <v>100</v>
      </c>
      <c r="C107" s="16">
        <f>SUM(C30)</f>
        <v>1998563.02</v>
      </c>
      <c r="D107" s="17">
        <f>SUM(D106,D103,D93,D87,D78,D57,D40)</f>
        <v>2068641.42</v>
      </c>
      <c r="E107" s="16">
        <f>SUM(E30)</f>
        <v>2228012.58</v>
      </c>
      <c r="F107" s="17">
        <f>SUM(F106,F103,F93,F87,F78,F57,F40)</f>
        <v>2270169.7000000002</v>
      </c>
      <c r="G107" s="32">
        <f>SUM(G30)</f>
        <v>2519500</v>
      </c>
      <c r="H107" s="13">
        <f>SUM(H106,H103,H93,H87,H78,H57,H40)</f>
        <v>2519500</v>
      </c>
      <c r="I107" s="22"/>
    </row>
    <row r="108" spans="1:63" s="16" customFormat="1" ht="23" customHeight="1" x14ac:dyDescent="0.2">
      <c r="A108" s="16" t="s">
        <v>68</v>
      </c>
      <c r="C108" s="16">
        <v>-63319.23</v>
      </c>
      <c r="E108" s="16">
        <v>-41801.14</v>
      </c>
      <c r="G108" s="32">
        <v>0</v>
      </c>
      <c r="H108" s="32"/>
      <c r="I108" s="22"/>
    </row>
    <row r="109" spans="1:63" s="11" customFormat="1" x14ac:dyDescent="0.2">
      <c r="G109" s="7"/>
      <c r="H109" s="7"/>
      <c r="I109" s="22"/>
    </row>
    <row r="110" spans="1:63" s="11" customFormat="1" x14ac:dyDescent="0.2">
      <c r="G110" s="7"/>
      <c r="H110" s="7"/>
      <c r="I110" s="22"/>
    </row>
    <row r="111" spans="1:63" s="40" customFormat="1" ht="20.5" customHeight="1" x14ac:dyDescent="0.2">
      <c r="A111" s="8"/>
      <c r="B111" s="8" t="s">
        <v>101</v>
      </c>
      <c r="C111" s="20">
        <v>40178</v>
      </c>
      <c r="D111" s="20">
        <v>40543</v>
      </c>
      <c r="E111" s="8"/>
      <c r="F111" s="8"/>
      <c r="G111" s="8"/>
      <c r="H111" s="8"/>
      <c r="I111" s="41"/>
    </row>
    <row r="112" spans="1:63" s="11" customFormat="1" x14ac:dyDescent="0.2">
      <c r="C112" s="18">
        <v>389800</v>
      </c>
      <c r="D112" s="18">
        <v>366800</v>
      </c>
      <c r="G112" s="7"/>
      <c r="H112" s="7"/>
      <c r="I112" s="22"/>
    </row>
    <row r="113" spans="2:9" s="40" customFormat="1" ht="19.5" customHeight="1" x14ac:dyDescent="0.2">
      <c r="B113" s="40" t="s">
        <v>102</v>
      </c>
      <c r="I113" s="41"/>
    </row>
    <row r="114" spans="2:9" s="11" customFormat="1" x14ac:dyDescent="0.2">
      <c r="C114" s="19">
        <v>650933.36</v>
      </c>
      <c r="D114" s="19">
        <v>609132.22</v>
      </c>
      <c r="G114" s="7"/>
      <c r="H114" s="7"/>
      <c r="I114" s="22"/>
    </row>
    <row r="115" spans="2:9" s="11" customFormat="1" x14ac:dyDescent="0.2">
      <c r="G115" s="7"/>
      <c r="H115" s="7"/>
      <c r="I115" s="22"/>
    </row>
    <row r="116" spans="2:9" s="11" customFormat="1" x14ac:dyDescent="0.2">
      <c r="G116" s="7"/>
      <c r="H116" s="7"/>
      <c r="I116" s="22"/>
    </row>
    <row r="117" spans="2:9" s="11" customFormat="1" x14ac:dyDescent="0.2">
      <c r="G117" s="7"/>
      <c r="H117" s="7"/>
      <c r="I117" s="22"/>
    </row>
    <row r="118" spans="2:9" s="11" customFormat="1" x14ac:dyDescent="0.2">
      <c r="G118" s="7"/>
      <c r="H118" s="7"/>
      <c r="I118" s="22"/>
    </row>
    <row r="119" spans="2:9" s="11" customFormat="1" x14ac:dyDescent="0.2">
      <c r="G119" s="7"/>
      <c r="H119" s="7"/>
      <c r="I119" s="22"/>
    </row>
    <row r="120" spans="2:9" s="11" customFormat="1" x14ac:dyDescent="0.2">
      <c r="G120" s="7"/>
      <c r="H120" s="7"/>
      <c r="I120" s="22"/>
    </row>
    <row r="121" spans="2:9" s="11" customFormat="1" x14ac:dyDescent="0.2">
      <c r="G121" s="7"/>
      <c r="H121" s="7"/>
      <c r="I121" s="22"/>
    </row>
    <row r="122" spans="2:9" s="11" customFormat="1" x14ac:dyDescent="0.2">
      <c r="G122" s="7"/>
      <c r="H122" s="7"/>
      <c r="I122" s="22"/>
    </row>
    <row r="123" spans="2:9" s="11" customFormat="1" x14ac:dyDescent="0.2">
      <c r="G123" s="7"/>
      <c r="H123" s="7"/>
      <c r="I123" s="22"/>
    </row>
    <row r="124" spans="2:9" s="11" customFormat="1" x14ac:dyDescent="0.2">
      <c r="G124" s="7"/>
      <c r="H124" s="7"/>
      <c r="I124" s="22"/>
    </row>
    <row r="125" spans="2:9" s="11" customFormat="1" x14ac:dyDescent="0.2">
      <c r="G125" s="7"/>
      <c r="H125" s="7"/>
      <c r="I125" s="22"/>
    </row>
    <row r="126" spans="2:9" s="11" customFormat="1" x14ac:dyDescent="0.2">
      <c r="G126" s="7"/>
      <c r="H126" s="7"/>
      <c r="I126" s="22"/>
    </row>
    <row r="127" spans="2:9" s="11" customFormat="1" x14ac:dyDescent="0.2">
      <c r="G127" s="7"/>
      <c r="H127" s="7"/>
      <c r="I127" s="22"/>
    </row>
    <row r="128" spans="2:9" s="11" customFormat="1" x14ac:dyDescent="0.2">
      <c r="G128" s="7"/>
      <c r="H128" s="7"/>
      <c r="I128" s="22"/>
    </row>
    <row r="129" spans="7:9" s="11" customFormat="1" x14ac:dyDescent="0.2">
      <c r="G129" s="7"/>
      <c r="H129" s="7"/>
      <c r="I129" s="22"/>
    </row>
    <row r="130" spans="7:9" s="11" customFormat="1" x14ac:dyDescent="0.2">
      <c r="G130" s="7"/>
      <c r="H130" s="7"/>
      <c r="I130" s="22"/>
    </row>
    <row r="131" spans="7:9" s="11" customFormat="1" x14ac:dyDescent="0.2">
      <c r="G131" s="7"/>
      <c r="H131" s="7"/>
      <c r="I131" s="22"/>
    </row>
    <row r="132" spans="7:9" s="11" customFormat="1" x14ac:dyDescent="0.2">
      <c r="G132" s="7"/>
      <c r="H132" s="7"/>
      <c r="I132" s="22"/>
    </row>
    <row r="133" spans="7:9" s="11" customFormat="1" x14ac:dyDescent="0.2">
      <c r="G133" s="7"/>
      <c r="H133" s="7"/>
      <c r="I133" s="22"/>
    </row>
    <row r="134" spans="7:9" s="11" customFormat="1" x14ac:dyDescent="0.2">
      <c r="G134" s="7"/>
      <c r="H134" s="7"/>
      <c r="I134" s="22"/>
    </row>
    <row r="135" spans="7:9" s="11" customFormat="1" x14ac:dyDescent="0.2">
      <c r="G135" s="7"/>
      <c r="H135" s="7"/>
      <c r="I135" s="22"/>
    </row>
    <row r="136" spans="7:9" s="11" customFormat="1" x14ac:dyDescent="0.2">
      <c r="G136" s="7"/>
      <c r="H136" s="7"/>
      <c r="I136" s="22"/>
    </row>
    <row r="137" spans="7:9" s="11" customFormat="1" x14ac:dyDescent="0.2">
      <c r="G137" s="7"/>
      <c r="H137" s="7"/>
      <c r="I137" s="22"/>
    </row>
    <row r="138" spans="7:9" s="11" customFormat="1" x14ac:dyDescent="0.2">
      <c r="G138" s="7"/>
      <c r="H138" s="7"/>
      <c r="I138" s="22"/>
    </row>
    <row r="139" spans="7:9" s="11" customFormat="1" x14ac:dyDescent="0.2">
      <c r="G139" s="7"/>
      <c r="H139" s="7"/>
      <c r="I139" s="22"/>
    </row>
    <row r="140" spans="7:9" s="11" customFormat="1" x14ac:dyDescent="0.2">
      <c r="G140" s="7"/>
      <c r="H140" s="7"/>
      <c r="I140" s="22"/>
    </row>
    <row r="141" spans="7:9" s="11" customFormat="1" x14ac:dyDescent="0.2">
      <c r="G141" s="7"/>
      <c r="H141" s="7"/>
      <c r="I141" s="22"/>
    </row>
    <row r="142" spans="7:9" s="11" customFormat="1" x14ac:dyDescent="0.2">
      <c r="G142" s="7"/>
      <c r="H142" s="7"/>
      <c r="I142" s="22"/>
    </row>
    <row r="143" spans="7:9" s="11" customFormat="1" x14ac:dyDescent="0.2">
      <c r="G143" s="7"/>
      <c r="H143" s="7"/>
      <c r="I143" s="22"/>
    </row>
    <row r="144" spans="7:9" s="11" customFormat="1" x14ac:dyDescent="0.2">
      <c r="G144" s="7"/>
      <c r="H144" s="7"/>
      <c r="I144" s="22"/>
    </row>
    <row r="145" spans="7:9" s="11" customFormat="1" x14ac:dyDescent="0.2">
      <c r="G145" s="7"/>
      <c r="H145" s="7"/>
      <c r="I145" s="22"/>
    </row>
    <row r="146" spans="7:9" s="11" customFormat="1" x14ac:dyDescent="0.2">
      <c r="G146" s="7"/>
      <c r="H146" s="7"/>
      <c r="I146" s="22"/>
    </row>
    <row r="147" spans="7:9" s="11" customFormat="1" x14ac:dyDescent="0.2">
      <c r="G147" s="7"/>
      <c r="H147" s="7"/>
      <c r="I147" s="22"/>
    </row>
    <row r="148" spans="7:9" s="11" customFormat="1" x14ac:dyDescent="0.2">
      <c r="G148" s="7"/>
      <c r="H148" s="7"/>
      <c r="I148" s="22"/>
    </row>
    <row r="149" spans="7:9" s="11" customFormat="1" x14ac:dyDescent="0.2">
      <c r="G149" s="7"/>
      <c r="H149" s="7"/>
      <c r="I149" s="22"/>
    </row>
    <row r="150" spans="7:9" s="11" customFormat="1" x14ac:dyDescent="0.2">
      <c r="G150" s="7"/>
      <c r="H150" s="7"/>
      <c r="I150" s="22"/>
    </row>
    <row r="151" spans="7:9" s="11" customFormat="1" x14ac:dyDescent="0.2">
      <c r="G151" s="7"/>
      <c r="H151" s="7"/>
      <c r="I151" s="22"/>
    </row>
    <row r="152" spans="7:9" s="11" customFormat="1" x14ac:dyDescent="0.2">
      <c r="G152" s="7"/>
      <c r="H152" s="7"/>
      <c r="I152" s="22"/>
    </row>
    <row r="153" spans="7:9" s="11" customFormat="1" x14ac:dyDescent="0.2">
      <c r="G153" s="7"/>
      <c r="H153" s="7"/>
      <c r="I153" s="22"/>
    </row>
    <row r="154" spans="7:9" s="11" customFormat="1" x14ac:dyDescent="0.2">
      <c r="G154" s="7"/>
      <c r="H154" s="7"/>
      <c r="I154" s="22"/>
    </row>
    <row r="155" spans="7:9" s="11" customFormat="1" x14ac:dyDescent="0.2">
      <c r="G155" s="7"/>
      <c r="H155" s="7"/>
      <c r="I155" s="22"/>
    </row>
    <row r="156" spans="7:9" s="11" customFormat="1" x14ac:dyDescent="0.2">
      <c r="G156" s="7"/>
      <c r="H156" s="7"/>
      <c r="I156" s="22"/>
    </row>
    <row r="157" spans="7:9" s="11" customFormat="1" x14ac:dyDescent="0.2">
      <c r="G157" s="7"/>
      <c r="H157" s="7"/>
      <c r="I157" s="22"/>
    </row>
    <row r="158" spans="7:9" s="11" customFormat="1" x14ac:dyDescent="0.2">
      <c r="G158" s="7"/>
      <c r="H158" s="7"/>
      <c r="I158" s="22"/>
    </row>
    <row r="159" spans="7:9" s="11" customFormat="1" x14ac:dyDescent="0.2">
      <c r="G159" s="7"/>
      <c r="H159" s="7"/>
      <c r="I159" s="22"/>
    </row>
    <row r="160" spans="7:9" s="11" customFormat="1" x14ac:dyDescent="0.2">
      <c r="G160" s="7"/>
      <c r="H160" s="7"/>
      <c r="I160" s="22"/>
    </row>
    <row r="161" spans="7:9" s="11" customFormat="1" x14ac:dyDescent="0.2">
      <c r="G161" s="7"/>
      <c r="H161" s="7"/>
      <c r="I161" s="22"/>
    </row>
    <row r="162" spans="7:9" s="11" customFormat="1" x14ac:dyDescent="0.2">
      <c r="G162" s="7"/>
      <c r="H162" s="7"/>
      <c r="I162" s="22"/>
    </row>
    <row r="163" spans="7:9" s="11" customFormat="1" x14ac:dyDescent="0.2">
      <c r="G163" s="7"/>
      <c r="H163" s="7"/>
      <c r="I163" s="22"/>
    </row>
    <row r="164" spans="7:9" s="11" customFormat="1" x14ac:dyDescent="0.2">
      <c r="G164" s="7"/>
      <c r="H164" s="7"/>
      <c r="I164" s="22"/>
    </row>
    <row r="165" spans="7:9" s="11" customFormat="1" x14ac:dyDescent="0.2">
      <c r="G165" s="7"/>
      <c r="H165" s="7"/>
      <c r="I165" s="22"/>
    </row>
    <row r="166" spans="7:9" s="11" customFormat="1" x14ac:dyDescent="0.2">
      <c r="G166" s="7"/>
      <c r="H166" s="7"/>
      <c r="I166" s="22"/>
    </row>
    <row r="167" spans="7:9" s="11" customFormat="1" x14ac:dyDescent="0.2">
      <c r="G167" s="7"/>
      <c r="H167" s="7"/>
      <c r="I167" s="22"/>
    </row>
    <row r="168" spans="7:9" s="11" customFormat="1" x14ac:dyDescent="0.2">
      <c r="G168" s="7"/>
      <c r="H168" s="7"/>
      <c r="I168" s="22"/>
    </row>
    <row r="169" spans="7:9" s="11" customFormat="1" x14ac:dyDescent="0.2">
      <c r="G169" s="7"/>
      <c r="H169" s="7"/>
      <c r="I169" s="22"/>
    </row>
    <row r="170" spans="7:9" s="11" customFormat="1" x14ac:dyDescent="0.2">
      <c r="G170" s="7"/>
      <c r="H170" s="7"/>
      <c r="I170" s="22"/>
    </row>
    <row r="171" spans="7:9" s="11" customFormat="1" x14ac:dyDescent="0.2">
      <c r="G171" s="7"/>
      <c r="H171" s="7"/>
      <c r="I171" s="22"/>
    </row>
    <row r="172" spans="7:9" s="11" customFormat="1" x14ac:dyDescent="0.2">
      <c r="G172" s="7"/>
      <c r="H172" s="7"/>
      <c r="I172" s="22"/>
    </row>
    <row r="173" spans="7:9" s="11" customFormat="1" x14ac:dyDescent="0.2">
      <c r="G173" s="7"/>
      <c r="H173" s="7"/>
      <c r="I173" s="22"/>
    </row>
    <row r="174" spans="7:9" s="11" customFormat="1" x14ac:dyDescent="0.2">
      <c r="G174" s="7"/>
      <c r="H174" s="7"/>
      <c r="I174" s="22"/>
    </row>
    <row r="175" spans="7:9" s="11" customFormat="1" x14ac:dyDescent="0.2">
      <c r="G175" s="7"/>
      <c r="H175" s="7"/>
      <c r="I175" s="22"/>
    </row>
    <row r="176" spans="7:9" s="11" customFormat="1" x14ac:dyDescent="0.2">
      <c r="G176" s="7"/>
      <c r="H176" s="7"/>
      <c r="I176" s="22"/>
    </row>
    <row r="177" spans="7:9" s="11" customFormat="1" x14ac:dyDescent="0.2">
      <c r="G177" s="7"/>
      <c r="H177" s="7"/>
      <c r="I177" s="22"/>
    </row>
    <row r="178" spans="7:9" s="11" customFormat="1" x14ac:dyDescent="0.2">
      <c r="G178" s="7"/>
      <c r="H178" s="7"/>
      <c r="I178" s="22"/>
    </row>
    <row r="179" spans="7:9" s="11" customFormat="1" x14ac:dyDescent="0.2">
      <c r="G179" s="7"/>
      <c r="H179" s="7"/>
      <c r="I179" s="22"/>
    </row>
    <row r="180" spans="7:9" s="11" customFormat="1" x14ac:dyDescent="0.2">
      <c r="G180" s="7"/>
      <c r="H180" s="7"/>
      <c r="I180" s="22"/>
    </row>
    <row r="181" spans="7:9" s="11" customFormat="1" x14ac:dyDescent="0.2">
      <c r="G181" s="7"/>
      <c r="H181" s="7"/>
      <c r="I181" s="22"/>
    </row>
    <row r="182" spans="7:9" s="11" customFormat="1" x14ac:dyDescent="0.2">
      <c r="G182" s="7"/>
      <c r="H182" s="7"/>
      <c r="I182" s="22"/>
    </row>
    <row r="183" spans="7:9" s="11" customFormat="1" x14ac:dyDescent="0.2">
      <c r="G183" s="7"/>
      <c r="H183" s="7"/>
      <c r="I183" s="22"/>
    </row>
    <row r="184" spans="7:9" s="11" customFormat="1" x14ac:dyDescent="0.2">
      <c r="G184" s="7"/>
      <c r="H184" s="7"/>
      <c r="I184" s="22"/>
    </row>
    <row r="185" spans="7:9" s="11" customFormat="1" x14ac:dyDescent="0.2">
      <c r="G185" s="7"/>
      <c r="H185" s="7"/>
      <c r="I185" s="22"/>
    </row>
    <row r="186" spans="7:9" s="11" customFormat="1" x14ac:dyDescent="0.2">
      <c r="G186" s="7"/>
      <c r="H186" s="7"/>
      <c r="I186" s="22"/>
    </row>
    <row r="187" spans="7:9" s="11" customFormat="1" x14ac:dyDescent="0.2">
      <c r="G187" s="7"/>
      <c r="H187" s="7"/>
      <c r="I187" s="22"/>
    </row>
    <row r="188" spans="7:9" s="11" customFormat="1" x14ac:dyDescent="0.2">
      <c r="G188" s="7"/>
      <c r="H188" s="7"/>
      <c r="I188" s="22"/>
    </row>
    <row r="189" spans="7:9" s="2" customFormat="1" x14ac:dyDescent="0.2">
      <c r="G189" s="7"/>
      <c r="H189" s="7"/>
      <c r="I189" s="22"/>
    </row>
    <row r="190" spans="7:9" s="2" customFormat="1" x14ac:dyDescent="0.2">
      <c r="G190" s="7"/>
      <c r="H190" s="7"/>
      <c r="I190" s="22"/>
    </row>
    <row r="191" spans="7:9" s="2" customFormat="1" x14ac:dyDescent="0.2">
      <c r="G191" s="7"/>
      <c r="H191" s="7"/>
      <c r="I191" s="22"/>
    </row>
    <row r="192" spans="7:9" s="2" customFormat="1" x14ac:dyDescent="0.2">
      <c r="G192" s="7"/>
      <c r="H192" s="7"/>
      <c r="I192" s="22"/>
    </row>
    <row r="193" spans="7:9" s="2" customFormat="1" x14ac:dyDescent="0.2">
      <c r="G193" s="7"/>
      <c r="H193" s="7"/>
      <c r="I193" s="22"/>
    </row>
    <row r="194" spans="7:9" s="2" customFormat="1" x14ac:dyDescent="0.2">
      <c r="G194" s="7"/>
      <c r="H194" s="7"/>
      <c r="I194" s="22"/>
    </row>
    <row r="195" spans="7:9" s="2" customFormat="1" x14ac:dyDescent="0.2">
      <c r="G195" s="7"/>
      <c r="H195" s="7"/>
      <c r="I195" s="22"/>
    </row>
    <row r="196" spans="7:9" s="2" customFormat="1" x14ac:dyDescent="0.2">
      <c r="G196" s="7"/>
      <c r="H196" s="7"/>
      <c r="I196" s="22"/>
    </row>
    <row r="197" spans="7:9" s="2" customFormat="1" x14ac:dyDescent="0.2">
      <c r="G197" s="7"/>
      <c r="H197" s="7"/>
      <c r="I197" s="22"/>
    </row>
    <row r="198" spans="7:9" s="2" customFormat="1" x14ac:dyDescent="0.2">
      <c r="G198" s="7"/>
      <c r="H198" s="7"/>
      <c r="I198" s="22"/>
    </row>
    <row r="199" spans="7:9" s="2" customFormat="1" x14ac:dyDescent="0.2">
      <c r="G199" s="7"/>
      <c r="H199" s="7"/>
      <c r="I199" s="22"/>
    </row>
    <row r="200" spans="7:9" s="2" customFormat="1" x14ac:dyDescent="0.2">
      <c r="G200" s="7"/>
      <c r="H200" s="7"/>
      <c r="I200" s="22"/>
    </row>
    <row r="201" spans="7:9" s="2" customFormat="1" x14ac:dyDescent="0.2">
      <c r="G201" s="7"/>
      <c r="H201" s="7"/>
      <c r="I201" s="22"/>
    </row>
    <row r="202" spans="7:9" s="2" customFormat="1" x14ac:dyDescent="0.2">
      <c r="G202" s="7"/>
      <c r="H202" s="7"/>
      <c r="I202" s="22"/>
    </row>
    <row r="203" spans="7:9" s="2" customFormat="1" x14ac:dyDescent="0.2">
      <c r="G203" s="7"/>
      <c r="H203" s="7"/>
      <c r="I203" s="22"/>
    </row>
    <row r="204" spans="7:9" s="2" customFormat="1" x14ac:dyDescent="0.2">
      <c r="G204" s="7"/>
      <c r="H204" s="7"/>
      <c r="I204" s="22"/>
    </row>
    <row r="205" spans="7:9" s="2" customFormat="1" x14ac:dyDescent="0.2">
      <c r="G205" s="7"/>
      <c r="H205" s="7"/>
      <c r="I205" s="22"/>
    </row>
    <row r="206" spans="7:9" s="2" customFormat="1" x14ac:dyDescent="0.2">
      <c r="G206" s="7"/>
      <c r="H206" s="7"/>
      <c r="I206" s="22"/>
    </row>
    <row r="207" spans="7:9" s="2" customFormat="1" x14ac:dyDescent="0.2">
      <c r="G207" s="7"/>
      <c r="H207" s="7"/>
      <c r="I207" s="22"/>
    </row>
    <row r="208" spans="7:9" s="2" customFormat="1" x14ac:dyDescent="0.2">
      <c r="G208" s="7"/>
      <c r="H208" s="7"/>
      <c r="I208" s="22"/>
    </row>
    <row r="209" spans="7:9" s="2" customFormat="1" x14ac:dyDescent="0.2">
      <c r="G209" s="7"/>
      <c r="H209" s="7"/>
      <c r="I209" s="22"/>
    </row>
    <row r="210" spans="7:9" s="2" customFormat="1" x14ac:dyDescent="0.2">
      <c r="G210" s="7"/>
      <c r="H210" s="7"/>
      <c r="I210" s="22"/>
    </row>
    <row r="211" spans="7:9" s="2" customFormat="1" x14ac:dyDescent="0.2">
      <c r="G211" s="7"/>
      <c r="H211" s="7"/>
      <c r="I211" s="22"/>
    </row>
    <row r="212" spans="7:9" s="2" customFormat="1" x14ac:dyDescent="0.2">
      <c r="G212" s="7"/>
      <c r="H212" s="7"/>
      <c r="I212" s="22"/>
    </row>
    <row r="213" spans="7:9" s="2" customFormat="1" x14ac:dyDescent="0.2">
      <c r="G213" s="7"/>
      <c r="H213" s="7"/>
      <c r="I213" s="22"/>
    </row>
    <row r="214" spans="7:9" s="2" customFormat="1" x14ac:dyDescent="0.2">
      <c r="G214" s="7"/>
      <c r="H214" s="7"/>
      <c r="I214" s="22"/>
    </row>
    <row r="215" spans="7:9" s="2" customFormat="1" x14ac:dyDescent="0.2">
      <c r="G215" s="7"/>
      <c r="H215" s="7"/>
      <c r="I215" s="22"/>
    </row>
    <row r="216" spans="7:9" s="2" customFormat="1" x14ac:dyDescent="0.2">
      <c r="G216" s="7"/>
      <c r="H216" s="7"/>
      <c r="I216" s="22"/>
    </row>
    <row r="217" spans="7:9" s="2" customFormat="1" x14ac:dyDescent="0.2">
      <c r="G217" s="7"/>
      <c r="H217" s="7"/>
      <c r="I217" s="22"/>
    </row>
    <row r="218" spans="7:9" s="2" customFormat="1" x14ac:dyDescent="0.2">
      <c r="G218" s="7"/>
      <c r="H218" s="7"/>
      <c r="I218" s="22"/>
    </row>
    <row r="219" spans="7:9" s="2" customFormat="1" x14ac:dyDescent="0.2">
      <c r="G219" s="7"/>
      <c r="H219" s="7"/>
      <c r="I219" s="22"/>
    </row>
    <row r="220" spans="7:9" s="2" customFormat="1" x14ac:dyDescent="0.2">
      <c r="G220" s="7"/>
      <c r="H220" s="7"/>
      <c r="I220" s="22"/>
    </row>
    <row r="221" spans="7:9" s="2" customFormat="1" x14ac:dyDescent="0.2">
      <c r="G221" s="7"/>
      <c r="H221" s="7"/>
      <c r="I221" s="22"/>
    </row>
    <row r="222" spans="7:9" s="2" customFormat="1" x14ac:dyDescent="0.2">
      <c r="G222" s="7"/>
      <c r="H222" s="7"/>
      <c r="I222" s="22"/>
    </row>
    <row r="223" spans="7:9" s="2" customFormat="1" x14ac:dyDescent="0.2">
      <c r="G223" s="7"/>
      <c r="H223" s="7"/>
      <c r="I223" s="22"/>
    </row>
    <row r="224" spans="7:9" s="2" customFormat="1" x14ac:dyDescent="0.2">
      <c r="G224" s="7"/>
      <c r="H224" s="7"/>
      <c r="I224" s="22"/>
    </row>
    <row r="225" spans="7:9" s="2" customFormat="1" x14ac:dyDescent="0.2">
      <c r="G225" s="7"/>
      <c r="H225" s="7"/>
      <c r="I225" s="22"/>
    </row>
    <row r="226" spans="7:9" s="2" customFormat="1" x14ac:dyDescent="0.2">
      <c r="G226" s="7"/>
      <c r="H226" s="7"/>
      <c r="I226" s="22"/>
    </row>
    <row r="227" spans="7:9" s="2" customFormat="1" x14ac:dyDescent="0.2">
      <c r="G227" s="7"/>
      <c r="H227" s="7"/>
      <c r="I227" s="22"/>
    </row>
    <row r="228" spans="7:9" s="2" customFormat="1" x14ac:dyDescent="0.2">
      <c r="G228" s="7"/>
      <c r="H228" s="7"/>
      <c r="I228" s="22"/>
    </row>
    <row r="229" spans="7:9" s="2" customFormat="1" x14ac:dyDescent="0.2">
      <c r="G229" s="7"/>
      <c r="H229" s="7"/>
      <c r="I229" s="22"/>
    </row>
    <row r="230" spans="7:9" s="2" customFormat="1" x14ac:dyDescent="0.2">
      <c r="G230" s="7"/>
      <c r="H230" s="7"/>
      <c r="I230" s="22"/>
    </row>
    <row r="231" spans="7:9" s="2" customFormat="1" x14ac:dyDescent="0.2">
      <c r="G231" s="7"/>
      <c r="H231" s="7"/>
      <c r="I231" s="22"/>
    </row>
    <row r="232" spans="7:9" s="2" customFormat="1" x14ac:dyDescent="0.2">
      <c r="G232" s="7"/>
      <c r="H232" s="7"/>
      <c r="I232" s="22"/>
    </row>
    <row r="233" spans="7:9" s="2" customFormat="1" x14ac:dyDescent="0.2">
      <c r="G233" s="7"/>
      <c r="H233" s="7"/>
      <c r="I233" s="22"/>
    </row>
    <row r="234" spans="7:9" s="2" customFormat="1" x14ac:dyDescent="0.2">
      <c r="G234" s="7"/>
      <c r="H234" s="7"/>
      <c r="I234" s="22"/>
    </row>
    <row r="235" spans="7:9" s="2" customFormat="1" x14ac:dyDescent="0.2">
      <c r="G235" s="7"/>
      <c r="H235" s="7"/>
      <c r="I235" s="22"/>
    </row>
    <row r="236" spans="7:9" s="2" customFormat="1" x14ac:dyDescent="0.2">
      <c r="G236" s="7"/>
      <c r="H236" s="7"/>
      <c r="I236" s="22"/>
    </row>
    <row r="237" spans="7:9" s="2" customFormat="1" x14ac:dyDescent="0.2">
      <c r="G237" s="7"/>
      <c r="H237" s="7"/>
      <c r="I237" s="22"/>
    </row>
    <row r="238" spans="7:9" s="2" customFormat="1" x14ac:dyDescent="0.2">
      <c r="G238" s="7"/>
      <c r="H238" s="7"/>
      <c r="I238" s="22"/>
    </row>
    <row r="239" spans="7:9" s="2" customFormat="1" x14ac:dyDescent="0.2">
      <c r="G239" s="7"/>
      <c r="H239" s="7"/>
      <c r="I239" s="22"/>
    </row>
    <row r="240" spans="7:9" s="2" customFormat="1" x14ac:dyDescent="0.2">
      <c r="G240" s="7"/>
      <c r="H240" s="7"/>
      <c r="I240" s="22"/>
    </row>
    <row r="241" spans="7:9" s="2" customFormat="1" x14ac:dyDescent="0.2">
      <c r="G241" s="7"/>
      <c r="H241" s="7"/>
      <c r="I241" s="22"/>
    </row>
    <row r="242" spans="7:9" s="2" customFormat="1" x14ac:dyDescent="0.2">
      <c r="G242" s="7"/>
      <c r="H242" s="7"/>
      <c r="I242" s="22"/>
    </row>
    <row r="243" spans="7:9" s="2" customFormat="1" x14ac:dyDescent="0.2">
      <c r="G243" s="7"/>
      <c r="H243" s="7"/>
      <c r="I243" s="22"/>
    </row>
    <row r="244" spans="7:9" s="2" customFormat="1" x14ac:dyDescent="0.2">
      <c r="G244" s="7"/>
      <c r="H244" s="7"/>
      <c r="I244" s="22"/>
    </row>
    <row r="245" spans="7:9" s="2" customFormat="1" x14ac:dyDescent="0.2">
      <c r="G245" s="7"/>
      <c r="H245" s="7"/>
      <c r="I245" s="22"/>
    </row>
    <row r="246" spans="7:9" s="2" customFormat="1" x14ac:dyDescent="0.2">
      <c r="G246" s="7"/>
      <c r="H246" s="7"/>
      <c r="I246" s="22"/>
    </row>
    <row r="247" spans="7:9" s="2" customFormat="1" x14ac:dyDescent="0.2">
      <c r="G247" s="7"/>
      <c r="H247" s="7"/>
      <c r="I247" s="22"/>
    </row>
    <row r="248" spans="7:9" s="2" customFormat="1" x14ac:dyDescent="0.2">
      <c r="G248" s="7"/>
      <c r="H248" s="7"/>
      <c r="I248" s="22"/>
    </row>
    <row r="249" spans="7:9" s="2" customFormat="1" x14ac:dyDescent="0.2">
      <c r="G249" s="7"/>
      <c r="H249" s="7"/>
      <c r="I249" s="22"/>
    </row>
    <row r="250" spans="7:9" s="2" customFormat="1" x14ac:dyDescent="0.2">
      <c r="G250" s="7"/>
      <c r="H250" s="7"/>
      <c r="I250" s="22"/>
    </row>
    <row r="251" spans="7:9" s="2" customFormat="1" x14ac:dyDescent="0.2">
      <c r="G251" s="7"/>
      <c r="H251" s="7"/>
      <c r="I251" s="22"/>
    </row>
    <row r="252" spans="7:9" s="2" customFormat="1" x14ac:dyDescent="0.2">
      <c r="G252" s="7"/>
      <c r="H252" s="7"/>
      <c r="I252" s="22"/>
    </row>
    <row r="253" spans="7:9" s="2" customFormat="1" x14ac:dyDescent="0.2">
      <c r="G253" s="7"/>
      <c r="H253" s="7"/>
      <c r="I253" s="22"/>
    </row>
    <row r="254" spans="7:9" s="2" customFormat="1" x14ac:dyDescent="0.2">
      <c r="G254" s="7"/>
      <c r="H254" s="7"/>
      <c r="I254" s="22"/>
    </row>
    <row r="255" spans="7:9" s="2" customFormat="1" x14ac:dyDescent="0.2">
      <c r="G255" s="7"/>
      <c r="H255" s="7"/>
      <c r="I255" s="22"/>
    </row>
    <row r="256" spans="7:9" s="2" customFormat="1" x14ac:dyDescent="0.2">
      <c r="G256" s="7"/>
      <c r="H256" s="7"/>
      <c r="I256" s="22"/>
    </row>
    <row r="257" spans="7:9" s="2" customFormat="1" x14ac:dyDescent="0.2">
      <c r="G257" s="7"/>
      <c r="H257" s="7"/>
      <c r="I257" s="22"/>
    </row>
    <row r="258" spans="7:9" s="2" customFormat="1" x14ac:dyDescent="0.2">
      <c r="G258" s="7"/>
      <c r="H258" s="7"/>
      <c r="I258" s="22"/>
    </row>
    <row r="259" spans="7:9" s="2" customFormat="1" x14ac:dyDescent="0.2">
      <c r="G259" s="7"/>
      <c r="H259" s="7"/>
      <c r="I259" s="22"/>
    </row>
    <row r="260" spans="7:9" s="2" customFormat="1" x14ac:dyDescent="0.2">
      <c r="G260" s="7"/>
      <c r="H260" s="7"/>
      <c r="I260" s="22"/>
    </row>
    <row r="261" spans="7:9" s="2" customFormat="1" x14ac:dyDescent="0.2">
      <c r="G261" s="7"/>
      <c r="H261" s="7"/>
      <c r="I261" s="22"/>
    </row>
    <row r="262" spans="7:9" s="2" customFormat="1" x14ac:dyDescent="0.2">
      <c r="G262" s="7"/>
      <c r="H262" s="7"/>
      <c r="I262" s="22"/>
    </row>
    <row r="263" spans="7:9" s="2" customFormat="1" x14ac:dyDescent="0.2">
      <c r="G263" s="7"/>
      <c r="H263" s="7"/>
      <c r="I263" s="22"/>
    </row>
    <row r="264" spans="7:9" s="2" customFormat="1" x14ac:dyDescent="0.2">
      <c r="G264" s="7"/>
      <c r="H264" s="7"/>
      <c r="I264" s="22"/>
    </row>
    <row r="265" spans="7:9" s="2" customFormat="1" x14ac:dyDescent="0.2">
      <c r="G265" s="7"/>
      <c r="H265" s="7"/>
      <c r="I265" s="22"/>
    </row>
    <row r="266" spans="7:9" s="2" customFormat="1" x14ac:dyDescent="0.2">
      <c r="G266" s="7"/>
      <c r="H266" s="7"/>
      <c r="I266" s="22"/>
    </row>
    <row r="267" spans="7:9" s="2" customFormat="1" x14ac:dyDescent="0.2">
      <c r="G267" s="7"/>
      <c r="H267" s="7"/>
      <c r="I267" s="22"/>
    </row>
    <row r="268" spans="7:9" s="2" customFormat="1" x14ac:dyDescent="0.2">
      <c r="G268" s="7"/>
      <c r="H268" s="7"/>
      <c r="I268" s="22"/>
    </row>
    <row r="269" spans="7:9" s="2" customFormat="1" x14ac:dyDescent="0.2">
      <c r="G269" s="7"/>
      <c r="H269" s="7"/>
      <c r="I269" s="22"/>
    </row>
    <row r="270" spans="7:9" s="2" customFormat="1" x14ac:dyDescent="0.2">
      <c r="G270" s="7"/>
      <c r="H270" s="7"/>
      <c r="I270" s="22"/>
    </row>
    <row r="271" spans="7:9" s="2" customFormat="1" x14ac:dyDescent="0.2">
      <c r="G271" s="7"/>
      <c r="H271" s="7"/>
      <c r="I271" s="22"/>
    </row>
    <row r="272" spans="7:9" s="2" customFormat="1" x14ac:dyDescent="0.2">
      <c r="G272" s="7"/>
      <c r="H272" s="7"/>
      <c r="I272" s="22"/>
    </row>
    <row r="273" spans="7:9" s="2" customFormat="1" x14ac:dyDescent="0.2">
      <c r="G273" s="7"/>
      <c r="H273" s="7"/>
      <c r="I273" s="22"/>
    </row>
    <row r="274" spans="7:9" s="2" customFormat="1" x14ac:dyDescent="0.2">
      <c r="G274" s="7"/>
      <c r="H274" s="7"/>
      <c r="I274" s="22"/>
    </row>
    <row r="275" spans="7:9" s="2" customFormat="1" x14ac:dyDescent="0.2">
      <c r="G275" s="7"/>
      <c r="H275" s="7"/>
      <c r="I275" s="22"/>
    </row>
    <row r="276" spans="7:9" s="2" customFormat="1" x14ac:dyDescent="0.2">
      <c r="G276" s="7"/>
      <c r="H276" s="7"/>
      <c r="I276" s="22"/>
    </row>
    <row r="277" spans="7:9" s="2" customFormat="1" x14ac:dyDescent="0.2">
      <c r="G277" s="7"/>
      <c r="H277" s="7"/>
      <c r="I277" s="22"/>
    </row>
    <row r="278" spans="7:9" s="2" customFormat="1" x14ac:dyDescent="0.2">
      <c r="G278" s="7"/>
      <c r="H278" s="7"/>
      <c r="I278" s="22"/>
    </row>
    <row r="279" spans="7:9" s="2" customFormat="1" x14ac:dyDescent="0.2">
      <c r="G279" s="7"/>
      <c r="H279" s="7"/>
      <c r="I279" s="22"/>
    </row>
    <row r="280" spans="7:9" s="2" customFormat="1" x14ac:dyDescent="0.2">
      <c r="G280" s="7"/>
      <c r="H280" s="7"/>
      <c r="I280" s="22"/>
    </row>
    <row r="281" spans="7:9" s="2" customFormat="1" x14ac:dyDescent="0.2">
      <c r="G281" s="7"/>
      <c r="H281" s="7"/>
      <c r="I281" s="22"/>
    </row>
    <row r="282" spans="7:9" s="2" customFormat="1" x14ac:dyDescent="0.2">
      <c r="G282" s="7"/>
      <c r="H282" s="7"/>
      <c r="I282" s="22"/>
    </row>
    <row r="283" spans="7:9" s="2" customFormat="1" x14ac:dyDescent="0.2">
      <c r="G283" s="7"/>
      <c r="H283" s="7"/>
      <c r="I283" s="22"/>
    </row>
    <row r="284" spans="7:9" s="2" customFormat="1" x14ac:dyDescent="0.2">
      <c r="G284" s="7"/>
      <c r="H284" s="7"/>
      <c r="I284" s="22"/>
    </row>
    <row r="285" spans="7:9" s="2" customFormat="1" x14ac:dyDescent="0.2">
      <c r="G285" s="7"/>
      <c r="H285" s="7"/>
      <c r="I285" s="22"/>
    </row>
    <row r="286" spans="7:9" s="2" customFormat="1" x14ac:dyDescent="0.2">
      <c r="G286" s="7"/>
      <c r="H286" s="7"/>
      <c r="I286" s="22"/>
    </row>
    <row r="287" spans="7:9" s="2" customFormat="1" x14ac:dyDescent="0.2">
      <c r="G287" s="7"/>
      <c r="H287" s="7"/>
      <c r="I287" s="22"/>
    </row>
    <row r="288" spans="7:9" s="2" customFormat="1" x14ac:dyDescent="0.2">
      <c r="G288" s="7"/>
      <c r="H288" s="7"/>
      <c r="I288" s="22"/>
    </row>
    <row r="289" spans="7:9" s="2" customFormat="1" x14ac:dyDescent="0.2">
      <c r="G289" s="7"/>
      <c r="H289" s="7"/>
      <c r="I289" s="22"/>
    </row>
    <row r="290" spans="7:9" s="2" customFormat="1" x14ac:dyDescent="0.2">
      <c r="G290" s="7"/>
      <c r="H290" s="7"/>
      <c r="I290" s="22"/>
    </row>
    <row r="291" spans="7:9" s="2" customFormat="1" x14ac:dyDescent="0.2">
      <c r="G291" s="7"/>
      <c r="H291" s="7"/>
      <c r="I291" s="22"/>
    </row>
    <row r="292" spans="7:9" s="2" customFormat="1" x14ac:dyDescent="0.2">
      <c r="G292" s="7"/>
      <c r="H292" s="7"/>
      <c r="I292" s="22"/>
    </row>
    <row r="293" spans="7:9" s="2" customFormat="1" x14ac:dyDescent="0.2">
      <c r="G293" s="7"/>
      <c r="H293" s="7"/>
      <c r="I293" s="22"/>
    </row>
    <row r="294" spans="7:9" s="2" customFormat="1" x14ac:dyDescent="0.2">
      <c r="G294" s="7"/>
      <c r="H294" s="7"/>
      <c r="I294" s="22"/>
    </row>
    <row r="295" spans="7:9" s="2" customFormat="1" x14ac:dyDescent="0.2">
      <c r="G295" s="7"/>
      <c r="H295" s="7"/>
      <c r="I295" s="22"/>
    </row>
    <row r="296" spans="7:9" s="2" customFormat="1" x14ac:dyDescent="0.2">
      <c r="G296" s="7"/>
      <c r="H296" s="7"/>
      <c r="I296" s="22"/>
    </row>
    <row r="297" spans="7:9" s="2" customFormat="1" x14ac:dyDescent="0.2">
      <c r="G297" s="7"/>
      <c r="H297" s="7"/>
      <c r="I297" s="22"/>
    </row>
    <row r="298" spans="7:9" s="2" customFormat="1" x14ac:dyDescent="0.2">
      <c r="G298" s="7"/>
      <c r="H298" s="7"/>
      <c r="I298" s="22"/>
    </row>
    <row r="299" spans="7:9" s="2" customFormat="1" x14ac:dyDescent="0.2">
      <c r="G299" s="7"/>
      <c r="H299" s="7"/>
      <c r="I299" s="22"/>
    </row>
    <row r="300" spans="7:9" s="2" customFormat="1" x14ac:dyDescent="0.2">
      <c r="G300" s="7"/>
      <c r="H300" s="7"/>
      <c r="I300" s="22"/>
    </row>
    <row r="301" spans="7:9" s="2" customFormat="1" x14ac:dyDescent="0.2">
      <c r="G301" s="7"/>
      <c r="H301" s="7"/>
      <c r="I301" s="22"/>
    </row>
    <row r="302" spans="7:9" s="2" customFormat="1" x14ac:dyDescent="0.2">
      <c r="G302" s="7"/>
      <c r="H302" s="7"/>
      <c r="I302" s="22"/>
    </row>
    <row r="303" spans="7:9" s="2" customFormat="1" x14ac:dyDescent="0.2">
      <c r="G303" s="7"/>
      <c r="H303" s="7"/>
      <c r="I303" s="22"/>
    </row>
    <row r="304" spans="7:9" s="2" customFormat="1" x14ac:dyDescent="0.2">
      <c r="G304" s="7"/>
      <c r="H304" s="7"/>
      <c r="I304" s="22"/>
    </row>
    <row r="305" spans="7:9" s="2" customFormat="1" x14ac:dyDescent="0.2">
      <c r="G305" s="7"/>
      <c r="H305" s="7"/>
      <c r="I305" s="22"/>
    </row>
    <row r="306" spans="7:9" s="2" customFormat="1" x14ac:dyDescent="0.2">
      <c r="G306" s="7"/>
      <c r="H306" s="7"/>
      <c r="I306" s="22"/>
    </row>
    <row r="307" spans="7:9" s="2" customFormat="1" x14ac:dyDescent="0.2">
      <c r="G307" s="7"/>
      <c r="H307" s="7"/>
      <c r="I307" s="22"/>
    </row>
    <row r="308" spans="7:9" s="2" customFormat="1" x14ac:dyDescent="0.2">
      <c r="G308" s="7"/>
      <c r="H308" s="7"/>
      <c r="I308" s="22"/>
    </row>
    <row r="309" spans="7:9" s="2" customFormat="1" x14ac:dyDescent="0.2">
      <c r="G309" s="7"/>
      <c r="H309" s="7"/>
      <c r="I309" s="22"/>
    </row>
    <row r="310" spans="7:9" s="2" customFormat="1" x14ac:dyDescent="0.2">
      <c r="G310" s="7"/>
      <c r="H310" s="7"/>
      <c r="I310" s="22"/>
    </row>
    <row r="311" spans="7:9" s="2" customFormat="1" x14ac:dyDescent="0.2">
      <c r="G311" s="7"/>
      <c r="H311" s="7"/>
      <c r="I311" s="22"/>
    </row>
    <row r="312" spans="7:9" s="2" customFormat="1" x14ac:dyDescent="0.2">
      <c r="G312" s="7"/>
      <c r="H312" s="7"/>
      <c r="I312" s="22"/>
    </row>
    <row r="313" spans="7:9" s="2" customFormat="1" x14ac:dyDescent="0.2">
      <c r="G313" s="7"/>
      <c r="H313" s="7"/>
      <c r="I313" s="22"/>
    </row>
    <row r="314" spans="7:9" s="2" customFormat="1" x14ac:dyDescent="0.2">
      <c r="G314" s="7"/>
      <c r="H314" s="7"/>
      <c r="I314" s="22"/>
    </row>
    <row r="315" spans="7:9" s="2" customFormat="1" x14ac:dyDescent="0.2">
      <c r="G315" s="7"/>
      <c r="H315" s="7"/>
      <c r="I315" s="22"/>
    </row>
    <row r="316" spans="7:9" s="2" customFormat="1" x14ac:dyDescent="0.2">
      <c r="G316" s="7"/>
      <c r="H316" s="7"/>
      <c r="I316" s="22"/>
    </row>
    <row r="317" spans="7:9" s="2" customFormat="1" x14ac:dyDescent="0.2">
      <c r="G317" s="7"/>
      <c r="H317" s="7"/>
      <c r="I317" s="22"/>
    </row>
    <row r="318" spans="7:9" s="2" customFormat="1" x14ac:dyDescent="0.2">
      <c r="G318" s="7"/>
      <c r="H318" s="7"/>
      <c r="I318" s="22"/>
    </row>
    <row r="319" spans="7:9" s="2" customFormat="1" x14ac:dyDescent="0.2">
      <c r="G319" s="7"/>
      <c r="H319" s="7"/>
      <c r="I319" s="22"/>
    </row>
    <row r="320" spans="7:9" s="2" customFormat="1" x14ac:dyDescent="0.2">
      <c r="G320" s="7"/>
      <c r="H320" s="7"/>
      <c r="I320" s="22"/>
    </row>
    <row r="321" spans="7:9" s="2" customFormat="1" x14ac:dyDescent="0.2">
      <c r="G321" s="7"/>
      <c r="H321" s="7"/>
      <c r="I321" s="22"/>
    </row>
    <row r="322" spans="7:9" s="2" customFormat="1" x14ac:dyDescent="0.2">
      <c r="G322" s="7"/>
      <c r="H322" s="7"/>
      <c r="I322" s="22"/>
    </row>
    <row r="323" spans="7:9" s="2" customFormat="1" x14ac:dyDescent="0.2">
      <c r="G323" s="7"/>
      <c r="H323" s="7"/>
      <c r="I323" s="22"/>
    </row>
    <row r="324" spans="7:9" s="2" customFormat="1" x14ac:dyDescent="0.2">
      <c r="G324" s="7"/>
      <c r="H324" s="7"/>
      <c r="I324" s="22"/>
    </row>
    <row r="325" spans="7:9" s="2" customFormat="1" x14ac:dyDescent="0.2">
      <c r="G325" s="7"/>
      <c r="H325" s="7"/>
      <c r="I325" s="22"/>
    </row>
    <row r="326" spans="7:9" s="2" customFormat="1" x14ac:dyDescent="0.2">
      <c r="G326" s="7"/>
      <c r="H326" s="7"/>
      <c r="I326" s="22"/>
    </row>
    <row r="327" spans="7:9" s="2" customFormat="1" x14ac:dyDescent="0.2">
      <c r="G327" s="7"/>
      <c r="H327" s="7"/>
      <c r="I327" s="22"/>
    </row>
    <row r="328" spans="7:9" s="2" customFormat="1" x14ac:dyDescent="0.2">
      <c r="G328" s="7"/>
      <c r="H328" s="7"/>
      <c r="I328" s="22"/>
    </row>
    <row r="329" spans="7:9" s="2" customFormat="1" x14ac:dyDescent="0.2">
      <c r="G329" s="7"/>
      <c r="H329" s="7"/>
      <c r="I329" s="22"/>
    </row>
    <row r="330" spans="7:9" s="2" customFormat="1" x14ac:dyDescent="0.2">
      <c r="G330" s="7"/>
      <c r="H330" s="7"/>
      <c r="I330" s="22"/>
    </row>
    <row r="331" spans="7:9" s="2" customFormat="1" x14ac:dyDescent="0.2">
      <c r="G331" s="7"/>
      <c r="H331" s="7"/>
      <c r="I331" s="22"/>
    </row>
    <row r="332" spans="7:9" s="2" customFormat="1" x14ac:dyDescent="0.2">
      <c r="G332" s="7"/>
      <c r="H332" s="7"/>
      <c r="I332" s="22"/>
    </row>
    <row r="333" spans="7:9" s="2" customFormat="1" x14ac:dyDescent="0.2">
      <c r="G333" s="7"/>
      <c r="H333" s="7"/>
      <c r="I333" s="22"/>
    </row>
    <row r="334" spans="7:9" s="2" customFormat="1" x14ac:dyDescent="0.2">
      <c r="G334" s="7"/>
      <c r="H334" s="7"/>
      <c r="I334" s="22"/>
    </row>
    <row r="335" spans="7:9" s="2" customFormat="1" x14ac:dyDescent="0.2">
      <c r="G335" s="7"/>
      <c r="H335" s="7"/>
      <c r="I335" s="22"/>
    </row>
    <row r="336" spans="7:9" s="2" customFormat="1" x14ac:dyDescent="0.2">
      <c r="G336" s="7"/>
      <c r="H336" s="7"/>
      <c r="I336" s="22"/>
    </row>
    <row r="337" spans="7:9" s="2" customFormat="1" x14ac:dyDescent="0.2">
      <c r="G337" s="7"/>
      <c r="H337" s="7"/>
      <c r="I337" s="22"/>
    </row>
    <row r="338" spans="7:9" s="2" customFormat="1" x14ac:dyDescent="0.2">
      <c r="G338" s="7"/>
      <c r="H338" s="7"/>
      <c r="I338" s="22"/>
    </row>
    <row r="339" spans="7:9" s="2" customFormat="1" x14ac:dyDescent="0.2">
      <c r="G339" s="7"/>
      <c r="H339" s="7"/>
      <c r="I339" s="22"/>
    </row>
    <row r="340" spans="7:9" s="2" customFormat="1" x14ac:dyDescent="0.2">
      <c r="G340" s="7"/>
      <c r="H340" s="7"/>
      <c r="I340" s="22"/>
    </row>
    <row r="341" spans="7:9" s="2" customFormat="1" x14ac:dyDescent="0.2">
      <c r="G341" s="7"/>
      <c r="H341" s="7"/>
      <c r="I341" s="22"/>
    </row>
    <row r="342" spans="7:9" s="2" customFormat="1" x14ac:dyDescent="0.2">
      <c r="G342" s="7"/>
      <c r="H342" s="7"/>
      <c r="I342" s="22"/>
    </row>
    <row r="343" spans="7:9" s="2" customFormat="1" x14ac:dyDescent="0.2">
      <c r="G343" s="7"/>
      <c r="H343" s="7"/>
      <c r="I343" s="22"/>
    </row>
    <row r="344" spans="7:9" s="2" customFormat="1" x14ac:dyDescent="0.2">
      <c r="G344" s="7"/>
      <c r="H344" s="7"/>
      <c r="I344" s="22"/>
    </row>
    <row r="345" spans="7:9" s="2" customFormat="1" x14ac:dyDescent="0.2">
      <c r="G345" s="7"/>
      <c r="H345" s="7"/>
      <c r="I345" s="22"/>
    </row>
    <row r="346" spans="7:9" s="2" customFormat="1" x14ac:dyDescent="0.2">
      <c r="G346" s="7"/>
      <c r="H346" s="7"/>
      <c r="I346" s="22"/>
    </row>
    <row r="347" spans="7:9" s="2" customFormat="1" x14ac:dyDescent="0.2">
      <c r="G347" s="7"/>
      <c r="H347" s="7"/>
      <c r="I347" s="22"/>
    </row>
    <row r="348" spans="7:9" s="2" customFormat="1" x14ac:dyDescent="0.2">
      <c r="G348" s="7"/>
      <c r="H348" s="7"/>
      <c r="I348" s="22"/>
    </row>
    <row r="349" spans="7:9" s="2" customFormat="1" x14ac:dyDescent="0.2">
      <c r="G349" s="7"/>
      <c r="H349" s="7"/>
      <c r="I349" s="22"/>
    </row>
    <row r="350" spans="7:9" s="2" customFormat="1" x14ac:dyDescent="0.2">
      <c r="G350" s="7"/>
      <c r="H350" s="7"/>
      <c r="I350" s="22"/>
    </row>
    <row r="351" spans="7:9" s="2" customFormat="1" x14ac:dyDescent="0.2">
      <c r="G351" s="7"/>
      <c r="H351" s="7"/>
      <c r="I351" s="22"/>
    </row>
    <row r="352" spans="7:9" s="2" customFormat="1" x14ac:dyDescent="0.2">
      <c r="G352" s="7"/>
      <c r="H352" s="7"/>
      <c r="I352" s="22"/>
    </row>
    <row r="353" spans="7:9" s="2" customFormat="1" x14ac:dyDescent="0.2">
      <c r="G353" s="7"/>
      <c r="H353" s="7"/>
      <c r="I353" s="22"/>
    </row>
    <row r="354" spans="7:9" s="2" customFormat="1" x14ac:dyDescent="0.2">
      <c r="G354" s="7"/>
      <c r="H354" s="7"/>
      <c r="I354" s="22"/>
    </row>
    <row r="355" spans="7:9" s="2" customFormat="1" x14ac:dyDescent="0.2">
      <c r="G355" s="7"/>
      <c r="H355" s="7"/>
      <c r="I355" s="22"/>
    </row>
    <row r="356" spans="7:9" s="2" customFormat="1" x14ac:dyDescent="0.2">
      <c r="G356" s="7"/>
      <c r="H356" s="7"/>
      <c r="I356" s="22"/>
    </row>
    <row r="357" spans="7:9" s="2" customFormat="1" x14ac:dyDescent="0.2">
      <c r="G357" s="7"/>
      <c r="H357" s="7"/>
      <c r="I357" s="22"/>
    </row>
    <row r="358" spans="7:9" s="2" customFormat="1" x14ac:dyDescent="0.2">
      <c r="G358" s="7"/>
      <c r="H358" s="7"/>
      <c r="I358" s="22"/>
    </row>
    <row r="359" spans="7:9" s="2" customFormat="1" x14ac:dyDescent="0.2">
      <c r="G359" s="7"/>
      <c r="H359" s="7"/>
      <c r="I359" s="22"/>
    </row>
    <row r="360" spans="7:9" s="2" customFormat="1" x14ac:dyDescent="0.2">
      <c r="G360" s="7"/>
      <c r="H360" s="7"/>
      <c r="I360" s="22"/>
    </row>
    <row r="361" spans="7:9" s="2" customFormat="1" x14ac:dyDescent="0.2">
      <c r="G361" s="7"/>
      <c r="H361" s="7"/>
      <c r="I361" s="22"/>
    </row>
    <row r="362" spans="7:9" s="2" customFormat="1" x14ac:dyDescent="0.2">
      <c r="G362" s="7"/>
      <c r="H362" s="7"/>
      <c r="I362" s="22"/>
    </row>
    <row r="363" spans="7:9" s="2" customFormat="1" x14ac:dyDescent="0.2">
      <c r="G363" s="7"/>
      <c r="H363" s="7"/>
      <c r="I363" s="22"/>
    </row>
    <row r="364" spans="7:9" s="2" customFormat="1" x14ac:dyDescent="0.2">
      <c r="G364" s="7"/>
      <c r="H364" s="7"/>
      <c r="I364" s="22"/>
    </row>
    <row r="365" spans="7:9" s="2" customFormat="1" x14ac:dyDescent="0.2">
      <c r="G365" s="7"/>
      <c r="H365" s="7"/>
      <c r="I365" s="22"/>
    </row>
    <row r="366" spans="7:9" s="2" customFormat="1" x14ac:dyDescent="0.2">
      <c r="G366" s="7"/>
      <c r="H366" s="7"/>
      <c r="I366" s="22"/>
    </row>
    <row r="367" spans="7:9" s="2" customFormat="1" x14ac:dyDescent="0.2">
      <c r="G367" s="7"/>
      <c r="H367" s="7"/>
      <c r="I367" s="22"/>
    </row>
    <row r="368" spans="7:9" s="2" customFormat="1" x14ac:dyDescent="0.2">
      <c r="G368" s="7"/>
      <c r="H368" s="7"/>
      <c r="I368" s="22"/>
    </row>
    <row r="369" spans="7:9" s="2" customFormat="1" x14ac:dyDescent="0.2">
      <c r="G369" s="7"/>
      <c r="H369" s="7"/>
      <c r="I369" s="22"/>
    </row>
    <row r="370" spans="7:9" s="2" customFormat="1" x14ac:dyDescent="0.2">
      <c r="G370" s="7"/>
      <c r="H370" s="7"/>
      <c r="I370" s="22"/>
    </row>
    <row r="371" spans="7:9" s="2" customFormat="1" x14ac:dyDescent="0.2">
      <c r="G371" s="7"/>
      <c r="H371" s="7"/>
      <c r="I371" s="22"/>
    </row>
    <row r="372" spans="7:9" s="2" customFormat="1" x14ac:dyDescent="0.2">
      <c r="G372" s="7"/>
      <c r="H372" s="7"/>
      <c r="I372" s="22"/>
    </row>
    <row r="373" spans="7:9" s="2" customFormat="1" x14ac:dyDescent="0.2">
      <c r="G373" s="7"/>
      <c r="H373" s="7"/>
      <c r="I373" s="22"/>
    </row>
    <row r="374" spans="7:9" s="2" customFormat="1" x14ac:dyDescent="0.2">
      <c r="G374" s="7"/>
      <c r="H374" s="7"/>
      <c r="I374" s="22"/>
    </row>
    <row r="375" spans="7:9" s="2" customFormat="1" x14ac:dyDescent="0.2">
      <c r="G375" s="7"/>
      <c r="H375" s="7"/>
      <c r="I375" s="22"/>
    </row>
    <row r="376" spans="7:9" s="2" customFormat="1" x14ac:dyDescent="0.2">
      <c r="G376" s="7"/>
      <c r="H376" s="7"/>
      <c r="I376" s="22"/>
    </row>
    <row r="377" spans="7:9" s="2" customFormat="1" x14ac:dyDescent="0.2">
      <c r="G377" s="7"/>
      <c r="H377" s="7"/>
      <c r="I377" s="22"/>
    </row>
    <row r="378" spans="7:9" s="2" customFormat="1" x14ac:dyDescent="0.2">
      <c r="G378" s="7"/>
      <c r="H378" s="7"/>
      <c r="I378" s="22"/>
    </row>
    <row r="379" spans="7:9" s="2" customFormat="1" x14ac:dyDescent="0.2">
      <c r="G379" s="7"/>
      <c r="H379" s="7"/>
      <c r="I379" s="22"/>
    </row>
    <row r="380" spans="7:9" s="2" customFormat="1" x14ac:dyDescent="0.2">
      <c r="G380" s="7"/>
      <c r="H380" s="7"/>
      <c r="I380" s="22"/>
    </row>
    <row r="381" spans="7:9" s="2" customFormat="1" x14ac:dyDescent="0.2">
      <c r="G381" s="7"/>
      <c r="H381" s="7"/>
      <c r="I381" s="22"/>
    </row>
    <row r="382" spans="7:9" s="2" customFormat="1" x14ac:dyDescent="0.2">
      <c r="G382" s="7"/>
      <c r="H382" s="7"/>
      <c r="I382" s="22"/>
    </row>
    <row r="383" spans="7:9" s="2" customFormat="1" x14ac:dyDescent="0.2">
      <c r="G383" s="7"/>
      <c r="H383" s="7"/>
      <c r="I383" s="22"/>
    </row>
    <row r="384" spans="7:9" s="2" customFormat="1" x14ac:dyDescent="0.2">
      <c r="G384" s="7"/>
      <c r="H384" s="7"/>
      <c r="I384" s="22"/>
    </row>
    <row r="385" spans="7:9" s="2" customFormat="1" x14ac:dyDescent="0.2">
      <c r="G385" s="7"/>
      <c r="H385" s="7"/>
      <c r="I385" s="22"/>
    </row>
  </sheetData>
  <sortState ref="A42:XFD56">
    <sortCondition ref="A42:A56"/>
  </sortState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Z347"/>
  <sheetViews>
    <sheetView tabSelected="1" zoomScale="167" zoomScaleNormal="112" zoomScalePageLayoutView="112" workbookViewId="0">
      <pane xSplit="2" ySplit="3" topLeftCell="P98" activePane="bottomRight" state="frozen"/>
      <selection pane="topRight" activeCell="C1" sqref="C1"/>
      <selection pane="bottomLeft" activeCell="A5" sqref="A5"/>
      <selection pane="bottomRight" activeCell="W109" sqref="W109"/>
    </sheetView>
  </sheetViews>
  <sheetFormatPr baseColWidth="10" defaultColWidth="10.83203125" defaultRowHeight="15" x14ac:dyDescent="0.2"/>
  <cols>
    <col min="1" max="1" width="10.5" style="45" customWidth="1"/>
    <col min="2" max="2" width="30.33203125" style="45" customWidth="1"/>
    <col min="3" max="3" width="0.1640625" style="45" hidden="1" customWidth="1"/>
    <col min="4" max="5" width="13" style="45" hidden="1" customWidth="1"/>
    <col min="6" max="6" width="14.33203125" style="45" hidden="1" customWidth="1"/>
    <col min="7" max="7" width="13.1640625" style="45" hidden="1" customWidth="1"/>
    <col min="8" max="8" width="10.83203125" style="45" hidden="1" customWidth="1"/>
    <col min="9" max="9" width="12.5" style="116" customWidth="1"/>
    <col min="10" max="10" width="10.83203125" style="45" hidden="1" customWidth="1"/>
    <col min="11" max="11" width="0.33203125" style="45" hidden="1" customWidth="1"/>
    <col min="12" max="12" width="10.83203125" style="45" hidden="1" customWidth="1"/>
    <col min="13" max="13" width="12.5" style="45" hidden="1" customWidth="1"/>
    <col min="14" max="14" width="0" style="45" hidden="1" customWidth="1"/>
    <col min="15" max="15" width="12.1640625" style="45" customWidth="1"/>
    <col min="16" max="16" width="11.5" style="45" customWidth="1"/>
    <col min="17" max="17" width="11.83203125" style="45" customWidth="1"/>
    <col min="18" max="18" width="11.5" style="45" customWidth="1"/>
    <col min="19" max="19" width="13.1640625" style="45" customWidth="1"/>
    <col min="20" max="20" width="10.83203125" style="45" customWidth="1"/>
    <col min="21" max="21" width="12.5" style="204" customWidth="1"/>
    <col min="22" max="16384" width="10.83203125" style="45"/>
  </cols>
  <sheetData>
    <row r="1" spans="1:23" ht="16" x14ac:dyDescent="0.2">
      <c r="A1" s="53"/>
      <c r="B1" s="53" t="s">
        <v>199</v>
      </c>
      <c r="C1" s="54" t="s">
        <v>74</v>
      </c>
      <c r="D1" s="54" t="s">
        <v>74</v>
      </c>
      <c r="E1" s="53" t="s">
        <v>75</v>
      </c>
      <c r="F1" s="53" t="s">
        <v>75</v>
      </c>
      <c r="G1" s="53" t="s">
        <v>75</v>
      </c>
      <c r="H1" s="53" t="s">
        <v>75</v>
      </c>
      <c r="I1" s="112" t="s">
        <v>74</v>
      </c>
      <c r="J1" s="86" t="s">
        <v>133</v>
      </c>
      <c r="K1" s="53" t="s">
        <v>75</v>
      </c>
      <c r="L1" s="53" t="s">
        <v>75</v>
      </c>
      <c r="M1" s="53" t="s">
        <v>75</v>
      </c>
      <c r="N1" s="53" t="s">
        <v>75</v>
      </c>
      <c r="O1" s="157" t="s">
        <v>74</v>
      </c>
      <c r="P1" s="53" t="s">
        <v>75</v>
      </c>
      <c r="Q1" s="53" t="s">
        <v>75</v>
      </c>
      <c r="R1" s="138" t="s">
        <v>74</v>
      </c>
      <c r="S1" s="53" t="s">
        <v>75</v>
      </c>
      <c r="T1" s="53" t="s">
        <v>75</v>
      </c>
      <c r="U1" s="115" t="s">
        <v>79</v>
      </c>
      <c r="V1" s="57" t="s">
        <v>174</v>
      </c>
      <c r="W1" s="57" t="s">
        <v>75</v>
      </c>
    </row>
    <row r="2" spans="1:23" ht="16" x14ac:dyDescent="0.2">
      <c r="A2" s="55"/>
      <c r="B2" s="55"/>
      <c r="C2" s="54">
        <v>2012</v>
      </c>
      <c r="D2" s="54"/>
      <c r="E2" s="55">
        <v>2013</v>
      </c>
      <c r="F2" s="55">
        <v>2013</v>
      </c>
      <c r="G2" s="55">
        <v>2014</v>
      </c>
      <c r="H2" s="55">
        <v>2014</v>
      </c>
      <c r="I2" s="126">
        <v>43465</v>
      </c>
      <c r="J2" s="85"/>
      <c r="K2" s="55">
        <v>2016</v>
      </c>
      <c r="L2" s="55">
        <v>2016</v>
      </c>
      <c r="M2" s="55">
        <v>2017</v>
      </c>
      <c r="N2" s="55">
        <v>2017</v>
      </c>
      <c r="O2" s="158" t="s">
        <v>181</v>
      </c>
      <c r="P2" s="55" t="s">
        <v>184</v>
      </c>
      <c r="Q2" s="55" t="s">
        <v>184</v>
      </c>
      <c r="R2" s="139" t="s">
        <v>182</v>
      </c>
      <c r="S2" s="134" t="s">
        <v>185</v>
      </c>
      <c r="T2" s="134" t="s">
        <v>185</v>
      </c>
      <c r="U2" s="186" t="s">
        <v>200</v>
      </c>
      <c r="V2" s="57" t="s">
        <v>175</v>
      </c>
      <c r="W2" s="57" t="s">
        <v>175</v>
      </c>
    </row>
    <row r="3" spans="1:23" ht="16" x14ac:dyDescent="0.2">
      <c r="A3" s="56"/>
      <c r="B3" s="56"/>
      <c r="C3" s="57"/>
      <c r="D3" s="57">
        <v>2013</v>
      </c>
      <c r="E3" s="55" t="s">
        <v>24</v>
      </c>
      <c r="F3" s="55" t="s">
        <v>25</v>
      </c>
      <c r="G3" s="55" t="s">
        <v>24</v>
      </c>
      <c r="H3" s="55" t="s">
        <v>25</v>
      </c>
      <c r="I3" s="112"/>
      <c r="J3" s="57"/>
      <c r="K3" s="55" t="s">
        <v>24</v>
      </c>
      <c r="L3" s="55" t="s">
        <v>25</v>
      </c>
      <c r="M3" s="55" t="s">
        <v>24</v>
      </c>
      <c r="N3" s="55" t="s">
        <v>25</v>
      </c>
      <c r="O3" s="159">
        <v>43830</v>
      </c>
      <c r="P3" s="55" t="s">
        <v>24</v>
      </c>
      <c r="Q3" s="55" t="s">
        <v>25</v>
      </c>
      <c r="R3" s="140">
        <v>43830</v>
      </c>
      <c r="S3" s="55" t="s">
        <v>24</v>
      </c>
      <c r="T3" s="55" t="s">
        <v>25</v>
      </c>
      <c r="U3" s="187">
        <v>43830</v>
      </c>
      <c r="V3" s="57" t="s">
        <v>24</v>
      </c>
      <c r="W3" s="57" t="s">
        <v>25</v>
      </c>
    </row>
    <row r="4" spans="1:23" x14ac:dyDescent="0.2">
      <c r="A4" s="69"/>
      <c r="B4" s="69" t="s">
        <v>11</v>
      </c>
      <c r="C4" s="83"/>
      <c r="D4" s="83"/>
      <c r="E4" s="97"/>
      <c r="F4" s="97"/>
      <c r="G4" s="97"/>
      <c r="H4" s="97"/>
      <c r="I4" s="99"/>
      <c r="J4" s="68"/>
      <c r="K4" s="69"/>
      <c r="L4" s="69"/>
      <c r="M4" s="69"/>
      <c r="N4" s="69"/>
      <c r="O4" s="160"/>
      <c r="P4" s="69"/>
      <c r="Q4" s="69"/>
      <c r="R4" s="141"/>
      <c r="S4" s="69"/>
      <c r="T4" s="69"/>
      <c r="U4" s="188"/>
      <c r="V4" s="83"/>
      <c r="W4" s="83"/>
    </row>
    <row r="5" spans="1:23" x14ac:dyDescent="0.2">
      <c r="A5" s="77">
        <v>3000</v>
      </c>
      <c r="B5" s="77" t="s">
        <v>166</v>
      </c>
      <c r="C5" s="75"/>
      <c r="D5" s="75"/>
      <c r="E5" s="77"/>
      <c r="F5" s="77"/>
      <c r="G5" s="77"/>
      <c r="H5" s="77"/>
      <c r="I5" s="130">
        <v>1755131.88</v>
      </c>
      <c r="J5" s="75"/>
      <c r="K5" s="77"/>
      <c r="L5" s="77"/>
      <c r="M5" s="77"/>
      <c r="N5" s="77"/>
      <c r="O5" s="161"/>
      <c r="P5" s="77"/>
      <c r="Q5" s="50"/>
      <c r="R5" s="141">
        <v>3776344.41</v>
      </c>
      <c r="S5" s="77">
        <v>4200000</v>
      </c>
      <c r="T5" s="50"/>
      <c r="U5" s="188">
        <v>3776344.41</v>
      </c>
      <c r="V5" s="59">
        <f>P5+S5</f>
        <v>4200000</v>
      </c>
      <c r="W5" s="59"/>
    </row>
    <row r="6" spans="1:23" x14ac:dyDescent="0.2">
      <c r="A6" s="60">
        <v>3001</v>
      </c>
      <c r="B6" s="88" t="s">
        <v>0</v>
      </c>
      <c r="C6" s="61">
        <v>331418.40000000002</v>
      </c>
      <c r="D6" s="61">
        <v>246876</v>
      </c>
      <c r="E6" s="62">
        <v>340000</v>
      </c>
      <c r="F6" s="62"/>
      <c r="G6" s="81">
        <v>340000</v>
      </c>
      <c r="H6" s="63"/>
      <c r="I6" s="113">
        <v>6889.6</v>
      </c>
      <c r="J6" s="59">
        <f>SUM(I6-G6)</f>
        <v>-333110.40000000002</v>
      </c>
      <c r="K6" s="88">
        <v>615000</v>
      </c>
      <c r="L6" s="63"/>
      <c r="M6" s="88">
        <v>780000</v>
      </c>
      <c r="N6" s="63"/>
      <c r="O6" s="162"/>
      <c r="P6" s="88">
        <v>0</v>
      </c>
      <c r="Q6" s="63"/>
      <c r="R6" s="142"/>
      <c r="S6" s="88">
        <v>0</v>
      </c>
      <c r="T6" s="63"/>
      <c r="U6" s="189"/>
      <c r="V6" s="59">
        <f t="shared" ref="V6:V18" si="0">P6+S6</f>
        <v>0</v>
      </c>
      <c r="W6" s="59"/>
    </row>
    <row r="7" spans="1:23" x14ac:dyDescent="0.2">
      <c r="A7" s="60">
        <v>3002</v>
      </c>
      <c r="B7" s="88" t="s">
        <v>1</v>
      </c>
      <c r="C7" s="61">
        <v>1496501.36</v>
      </c>
      <c r="D7" s="61">
        <v>1453162.32</v>
      </c>
      <c r="E7" s="62">
        <v>1600000</v>
      </c>
      <c r="F7" s="62"/>
      <c r="G7" s="81">
        <v>1550000</v>
      </c>
      <c r="H7" s="63"/>
      <c r="I7" s="113">
        <v>44427.88</v>
      </c>
      <c r="J7" s="59">
        <f t="shared" ref="J7:J18" si="1">SUM(I7-G7)</f>
        <v>-1505572.12</v>
      </c>
      <c r="K7" s="88">
        <v>1750000</v>
      </c>
      <c r="L7" s="63"/>
      <c r="M7" s="88">
        <v>1500000</v>
      </c>
      <c r="N7" s="63"/>
      <c r="O7" s="162"/>
      <c r="P7" s="88">
        <v>0</v>
      </c>
      <c r="Q7" s="63"/>
      <c r="R7" s="142"/>
      <c r="S7" s="88">
        <v>0</v>
      </c>
      <c r="T7" s="63"/>
      <c r="U7" s="189"/>
      <c r="V7" s="59">
        <f t="shared" si="0"/>
        <v>0</v>
      </c>
      <c r="W7" s="59"/>
    </row>
    <row r="8" spans="1:23" x14ac:dyDescent="0.2">
      <c r="A8" s="60">
        <v>3003</v>
      </c>
      <c r="B8" s="88" t="s">
        <v>130</v>
      </c>
      <c r="C8" s="61"/>
      <c r="D8" s="61">
        <v>4140</v>
      </c>
      <c r="E8" s="62"/>
      <c r="F8" s="62"/>
      <c r="G8" s="81"/>
      <c r="H8" s="63"/>
      <c r="I8" s="113">
        <v>8172</v>
      </c>
      <c r="J8" s="59">
        <f t="shared" si="1"/>
        <v>8172</v>
      </c>
      <c r="K8" s="88">
        <v>2000</v>
      </c>
      <c r="L8" s="63"/>
      <c r="M8" s="88">
        <v>2000</v>
      </c>
      <c r="N8" s="63"/>
      <c r="O8" s="162"/>
      <c r="P8" s="88">
        <v>0</v>
      </c>
      <c r="Q8" s="63"/>
      <c r="R8" s="142"/>
      <c r="S8" s="88">
        <v>0</v>
      </c>
      <c r="T8" s="63"/>
      <c r="U8" s="189"/>
      <c r="V8" s="59">
        <f t="shared" si="0"/>
        <v>0</v>
      </c>
      <c r="W8" s="59"/>
    </row>
    <row r="9" spans="1:23" x14ac:dyDescent="0.2">
      <c r="A9" s="60">
        <v>3080</v>
      </c>
      <c r="B9" s="88" t="s">
        <v>125</v>
      </c>
      <c r="C9" s="61">
        <v>-161298.56</v>
      </c>
      <c r="D9" s="61">
        <v>-135299.76</v>
      </c>
      <c r="E9" s="62">
        <v>-160000</v>
      </c>
      <c r="F9" s="62"/>
      <c r="G9" s="81">
        <v>-140000</v>
      </c>
      <c r="H9" s="63"/>
      <c r="I9" s="113">
        <v>-187644.66</v>
      </c>
      <c r="J9" s="59">
        <f t="shared" si="1"/>
        <v>-47644.66</v>
      </c>
      <c r="K9" s="88">
        <v>-210000</v>
      </c>
      <c r="L9" s="63"/>
      <c r="M9" s="88">
        <v>-140000</v>
      </c>
      <c r="N9" s="63"/>
      <c r="O9" s="162"/>
      <c r="P9" s="88">
        <v>0</v>
      </c>
      <c r="Q9" s="63"/>
      <c r="R9" s="142">
        <v>-270207.76</v>
      </c>
      <c r="S9" s="88">
        <v>-300000</v>
      </c>
      <c r="T9" s="63"/>
      <c r="U9" s="189">
        <v>-270207.76</v>
      </c>
      <c r="V9" s="59">
        <f t="shared" si="0"/>
        <v>-300000</v>
      </c>
      <c r="W9" s="59"/>
    </row>
    <row r="10" spans="1:23" x14ac:dyDescent="0.2">
      <c r="A10" s="60">
        <v>3010</v>
      </c>
      <c r="B10" s="88" t="s">
        <v>3</v>
      </c>
      <c r="C10" s="61">
        <v>126315.2</v>
      </c>
      <c r="D10" s="61">
        <v>130734.39999999999</v>
      </c>
      <c r="E10" s="62">
        <v>130000</v>
      </c>
      <c r="F10" s="62"/>
      <c r="G10" s="81">
        <v>140000</v>
      </c>
      <c r="H10" s="63"/>
      <c r="I10" s="113">
        <v>130165</v>
      </c>
      <c r="J10" s="59">
        <f t="shared" si="1"/>
        <v>-9835</v>
      </c>
      <c r="K10" s="88">
        <v>137000</v>
      </c>
      <c r="L10" s="63"/>
      <c r="M10" s="88">
        <v>160000</v>
      </c>
      <c r="N10" s="63"/>
      <c r="O10" s="162"/>
      <c r="P10" s="88">
        <v>0</v>
      </c>
      <c r="Q10" s="63"/>
      <c r="R10" s="142">
        <v>244152</v>
      </c>
      <c r="S10" s="88">
        <v>250000</v>
      </c>
      <c r="T10" s="63"/>
      <c r="U10" s="189">
        <v>244152</v>
      </c>
      <c r="V10" s="59">
        <f t="shared" si="0"/>
        <v>250000</v>
      </c>
      <c r="W10" s="59"/>
    </row>
    <row r="11" spans="1:23" x14ac:dyDescent="0.2">
      <c r="A11" s="60">
        <v>3011</v>
      </c>
      <c r="B11" s="88" t="s">
        <v>168</v>
      </c>
      <c r="C11" s="61"/>
      <c r="D11" s="61"/>
      <c r="E11" s="62"/>
      <c r="F11" s="62"/>
      <c r="G11" s="81"/>
      <c r="H11" s="63"/>
      <c r="I11" s="113">
        <v>4114</v>
      </c>
      <c r="J11" s="59"/>
      <c r="K11" s="88"/>
      <c r="L11" s="63"/>
      <c r="M11" s="88"/>
      <c r="N11" s="63"/>
      <c r="O11" s="162"/>
      <c r="P11" s="88">
        <v>0</v>
      </c>
      <c r="Q11" s="63"/>
      <c r="R11" s="142"/>
      <c r="S11" s="88">
        <v>0</v>
      </c>
      <c r="T11" s="63"/>
      <c r="U11" s="189"/>
      <c r="V11" s="59">
        <f t="shared" si="0"/>
        <v>0</v>
      </c>
      <c r="W11" s="59"/>
    </row>
    <row r="12" spans="1:23" x14ac:dyDescent="0.2">
      <c r="A12" s="60">
        <v>3012</v>
      </c>
      <c r="B12" s="88" t="s">
        <v>169</v>
      </c>
      <c r="C12" s="61"/>
      <c r="D12" s="61"/>
      <c r="E12" s="62"/>
      <c r="F12" s="62"/>
      <c r="G12" s="81"/>
      <c r="H12" s="63"/>
      <c r="I12" s="113">
        <v>2936.72</v>
      </c>
      <c r="J12" s="59"/>
      <c r="K12" s="88"/>
      <c r="L12" s="63"/>
      <c r="M12" s="88"/>
      <c r="N12" s="63"/>
      <c r="O12" s="162"/>
      <c r="P12" s="88">
        <v>0</v>
      </c>
      <c r="Q12" s="63"/>
      <c r="R12" s="142">
        <v>22512.799999999999</v>
      </c>
      <c r="S12" s="88">
        <v>25000</v>
      </c>
      <c r="T12" s="63"/>
      <c r="U12" s="189">
        <v>22512.799999999999</v>
      </c>
      <c r="V12" s="59">
        <f t="shared" si="0"/>
        <v>25000</v>
      </c>
      <c r="W12" s="59"/>
    </row>
    <row r="13" spans="1:23" x14ac:dyDescent="0.2">
      <c r="A13" s="60">
        <v>3099</v>
      </c>
      <c r="B13" s="88" t="s">
        <v>139</v>
      </c>
      <c r="C13" s="61">
        <v>87391.2</v>
      </c>
      <c r="D13" s="61">
        <v>78093.600000000006</v>
      </c>
      <c r="E13" s="62">
        <v>95000</v>
      </c>
      <c r="F13" s="62"/>
      <c r="G13" s="81">
        <v>0</v>
      </c>
      <c r="H13" s="63"/>
      <c r="I13" s="113">
        <v>920</v>
      </c>
      <c r="J13" s="59">
        <f t="shared" si="1"/>
        <v>920</v>
      </c>
      <c r="K13" s="88">
        <v>3000</v>
      </c>
      <c r="L13" s="63"/>
      <c r="M13" s="88">
        <v>0</v>
      </c>
      <c r="N13" s="63"/>
      <c r="O13" s="162"/>
      <c r="P13" s="88">
        <v>0</v>
      </c>
      <c r="Q13" s="63"/>
      <c r="R13" s="142">
        <v>930</v>
      </c>
      <c r="S13" s="88">
        <v>950</v>
      </c>
      <c r="T13" s="63"/>
      <c r="U13" s="189">
        <v>930</v>
      </c>
      <c r="V13" s="59">
        <f t="shared" si="0"/>
        <v>950</v>
      </c>
      <c r="W13" s="59"/>
    </row>
    <row r="14" spans="1:23" x14ac:dyDescent="0.2">
      <c r="A14" s="60">
        <v>3102</v>
      </c>
      <c r="B14" s="88" t="s">
        <v>164</v>
      </c>
      <c r="C14" s="61">
        <v>16849</v>
      </c>
      <c r="D14" s="61">
        <v>20459</v>
      </c>
      <c r="E14" s="62">
        <v>16000</v>
      </c>
      <c r="F14" s="62"/>
      <c r="G14" s="81">
        <v>15000</v>
      </c>
      <c r="H14" s="63"/>
      <c r="I14" s="113">
        <v>17868.2</v>
      </c>
      <c r="J14" s="59">
        <f t="shared" si="1"/>
        <v>2868.2000000000007</v>
      </c>
      <c r="K14" s="88">
        <v>10000</v>
      </c>
      <c r="L14" s="63"/>
      <c r="M14" s="88">
        <v>20000</v>
      </c>
      <c r="N14" s="63"/>
      <c r="O14" s="162"/>
      <c r="P14" s="88">
        <v>0</v>
      </c>
      <c r="Q14" s="63"/>
      <c r="R14" s="142">
        <v>9245</v>
      </c>
      <c r="S14" s="88">
        <v>5000</v>
      </c>
      <c r="T14" s="63"/>
      <c r="U14" s="189"/>
      <c r="V14" s="59">
        <f t="shared" si="0"/>
        <v>5000</v>
      </c>
      <c r="W14" s="59"/>
    </row>
    <row r="15" spans="1:23" x14ac:dyDescent="0.2">
      <c r="A15" s="60">
        <v>3100</v>
      </c>
      <c r="B15" s="88" t="s">
        <v>167</v>
      </c>
      <c r="C15" s="61">
        <v>13363</v>
      </c>
      <c r="D15" s="61"/>
      <c r="E15" s="62">
        <v>0</v>
      </c>
      <c r="F15" s="62"/>
      <c r="G15" s="81"/>
      <c r="H15" s="63"/>
      <c r="I15" s="113">
        <v>6887</v>
      </c>
      <c r="J15" s="59">
        <f t="shared" si="1"/>
        <v>6887</v>
      </c>
      <c r="K15" s="88"/>
      <c r="L15" s="63"/>
      <c r="M15" s="88"/>
      <c r="N15" s="63"/>
      <c r="O15" s="162"/>
      <c r="P15" s="88"/>
      <c r="Q15" s="63"/>
      <c r="R15" s="142">
        <v>10584</v>
      </c>
      <c r="S15" s="88">
        <v>5000</v>
      </c>
      <c r="T15" s="63"/>
      <c r="U15" s="189">
        <v>9245</v>
      </c>
      <c r="V15" s="59">
        <f t="shared" si="0"/>
        <v>5000</v>
      </c>
      <c r="W15" s="59"/>
    </row>
    <row r="16" spans="1:23" x14ac:dyDescent="0.2">
      <c r="A16" s="60">
        <v>3103</v>
      </c>
      <c r="B16" s="88" t="s">
        <v>151</v>
      </c>
      <c r="C16" s="61"/>
      <c r="D16" s="61"/>
      <c r="E16" s="62"/>
      <c r="F16" s="62"/>
      <c r="G16" s="81"/>
      <c r="H16" s="63"/>
      <c r="I16" s="113">
        <v>3700</v>
      </c>
      <c r="J16" s="59">
        <f t="shared" si="1"/>
        <v>3700</v>
      </c>
      <c r="K16" s="88"/>
      <c r="L16" s="63"/>
      <c r="M16" s="88"/>
      <c r="N16" s="63"/>
      <c r="O16" s="162"/>
      <c r="P16" s="88">
        <v>0</v>
      </c>
      <c r="Q16" s="63"/>
      <c r="R16" s="142"/>
      <c r="S16" s="88">
        <v>0</v>
      </c>
      <c r="T16" s="63"/>
      <c r="U16" s="189">
        <v>10584</v>
      </c>
      <c r="V16" s="59">
        <f>P16+S16</f>
        <v>0</v>
      </c>
      <c r="W16" s="59"/>
    </row>
    <row r="17" spans="1:23" x14ac:dyDescent="0.2">
      <c r="A17" s="60">
        <v>3910</v>
      </c>
      <c r="B17" s="88" t="s">
        <v>170</v>
      </c>
      <c r="C17" s="61"/>
      <c r="D17" s="61"/>
      <c r="E17" s="62"/>
      <c r="F17" s="62"/>
      <c r="G17" s="81"/>
      <c r="H17" s="63"/>
      <c r="I17" s="113">
        <v>3645</v>
      </c>
      <c r="J17" s="59">
        <f t="shared" si="1"/>
        <v>3645</v>
      </c>
      <c r="K17" s="88"/>
      <c r="L17" s="63"/>
      <c r="M17" s="88"/>
      <c r="N17" s="63"/>
      <c r="O17" s="162"/>
      <c r="P17" s="88">
        <v>0</v>
      </c>
      <c r="Q17" s="63"/>
      <c r="R17" s="142">
        <v>23782</v>
      </c>
      <c r="S17" s="88">
        <v>0</v>
      </c>
      <c r="T17" s="63"/>
      <c r="U17" s="189">
        <v>23782</v>
      </c>
      <c r="V17" s="59">
        <f t="shared" si="0"/>
        <v>0</v>
      </c>
      <c r="W17" s="59"/>
    </row>
    <row r="18" spans="1:23" x14ac:dyDescent="0.2">
      <c r="A18" s="60">
        <v>3990</v>
      </c>
      <c r="B18" s="88" t="s">
        <v>10</v>
      </c>
      <c r="C18" s="61">
        <v>2.2999999999999998</v>
      </c>
      <c r="D18" s="61">
        <v>4.7</v>
      </c>
      <c r="E18" s="62"/>
      <c r="F18" s="62"/>
      <c r="G18" s="81"/>
      <c r="H18" s="63"/>
      <c r="I18" s="113">
        <v>0</v>
      </c>
      <c r="J18" s="59">
        <f t="shared" si="1"/>
        <v>0</v>
      </c>
      <c r="K18" s="88"/>
      <c r="L18" s="63"/>
      <c r="M18" s="88"/>
      <c r="N18" s="63"/>
      <c r="O18" s="162"/>
      <c r="P18" s="88">
        <v>0</v>
      </c>
      <c r="Q18" s="63"/>
      <c r="R18" s="142"/>
      <c r="S18" s="88">
        <v>0</v>
      </c>
      <c r="T18" s="63"/>
      <c r="U18" s="189"/>
      <c r="V18" s="59">
        <f t="shared" si="0"/>
        <v>0</v>
      </c>
      <c r="W18" s="59"/>
    </row>
    <row r="19" spans="1:23" x14ac:dyDescent="0.2">
      <c r="A19" s="57" t="s">
        <v>17</v>
      </c>
      <c r="B19" s="64"/>
      <c r="C19" s="65">
        <f>SUM(C6:C18)</f>
        <v>1910541.9000000001</v>
      </c>
      <c r="D19" s="65">
        <f>SUM(D6:D18)</f>
        <v>1798170.26</v>
      </c>
      <c r="E19" s="66">
        <f>SUM(E6:E18)</f>
        <v>2021000</v>
      </c>
      <c r="F19" s="66"/>
      <c r="G19" s="81">
        <f>SUM(G6:G18)</f>
        <v>1905000</v>
      </c>
      <c r="H19" s="67"/>
      <c r="I19" s="112">
        <f>SUM(I5:I18)</f>
        <v>1797212.6199999999</v>
      </c>
      <c r="J19" s="59"/>
      <c r="K19" s="91">
        <f>SUM(K6:K18)</f>
        <v>2307000</v>
      </c>
      <c r="L19" s="67"/>
      <c r="M19" s="91">
        <f>SUM(M6:M18)</f>
        <v>2322000</v>
      </c>
      <c r="N19" s="67"/>
      <c r="O19" s="163"/>
      <c r="P19" s="91">
        <f>SUM(P6:P18)</f>
        <v>0</v>
      </c>
      <c r="Q19" s="67"/>
      <c r="R19" s="143">
        <f>SUM(R5:R18)</f>
        <v>3817342.45</v>
      </c>
      <c r="S19" s="91">
        <f>SUM(S5:S18)</f>
        <v>4185950</v>
      </c>
      <c r="T19" s="67"/>
      <c r="U19" s="190"/>
      <c r="V19" s="57">
        <f>SUM(V5:V18)</f>
        <v>4185950</v>
      </c>
      <c r="W19" s="59"/>
    </row>
    <row r="20" spans="1:23" x14ac:dyDescent="0.2">
      <c r="A20" s="49"/>
      <c r="B20" s="49" t="s">
        <v>12</v>
      </c>
      <c r="C20" s="68"/>
      <c r="D20" s="68"/>
      <c r="E20" s="49"/>
      <c r="F20" s="49"/>
      <c r="G20" s="49"/>
      <c r="H20" s="84"/>
      <c r="I20" s="99"/>
      <c r="J20" s="83"/>
      <c r="K20" s="49"/>
      <c r="L20" s="84"/>
      <c r="M20" s="49"/>
      <c r="N20" s="84"/>
      <c r="O20" s="162"/>
      <c r="P20" s="49"/>
      <c r="Q20" s="84"/>
      <c r="R20" s="142"/>
      <c r="S20" s="49"/>
      <c r="T20" s="84"/>
      <c r="U20" s="189"/>
      <c r="V20" s="83"/>
      <c r="W20" s="83"/>
    </row>
    <row r="21" spans="1:23" x14ac:dyDescent="0.2">
      <c r="A21" s="60">
        <v>3290</v>
      </c>
      <c r="B21" s="60" t="s">
        <v>13</v>
      </c>
      <c r="C21" s="61">
        <v>25772</v>
      </c>
      <c r="D21" s="61">
        <f>34465-3400</f>
        <v>31065</v>
      </c>
      <c r="E21" s="62">
        <v>30000</v>
      </c>
      <c r="F21" s="62"/>
      <c r="G21" s="63">
        <v>30000</v>
      </c>
      <c r="H21" s="63"/>
      <c r="I21" s="113">
        <v>53900</v>
      </c>
      <c r="J21" s="59">
        <f t="shared" ref="J21:J25" si="2">SUM(I21-G21)</f>
        <v>23900</v>
      </c>
      <c r="K21" s="92">
        <v>40000</v>
      </c>
      <c r="L21" s="63"/>
      <c r="M21" s="92">
        <v>110000</v>
      </c>
      <c r="N21" s="63"/>
      <c r="O21" s="162">
        <v>64050</v>
      </c>
      <c r="P21" s="92">
        <v>3500</v>
      </c>
      <c r="Q21" s="63"/>
      <c r="R21" s="142"/>
      <c r="S21" s="92">
        <v>0</v>
      </c>
      <c r="T21" s="63"/>
      <c r="U21" s="189">
        <v>64050</v>
      </c>
      <c r="V21" s="59">
        <f>P21+S21</f>
        <v>3500</v>
      </c>
      <c r="W21" s="59"/>
    </row>
    <row r="22" spans="1:23" x14ac:dyDescent="0.2">
      <c r="A22" s="92">
        <v>3295</v>
      </c>
      <c r="B22" s="92" t="s">
        <v>14</v>
      </c>
      <c r="C22" s="61">
        <v>25200</v>
      </c>
      <c r="D22" s="61">
        <v>26700</v>
      </c>
      <c r="E22" s="62">
        <v>30000</v>
      </c>
      <c r="F22" s="62"/>
      <c r="G22" s="63">
        <v>25000</v>
      </c>
      <c r="H22" s="63"/>
      <c r="I22" s="113">
        <v>23400</v>
      </c>
      <c r="J22" s="59">
        <f t="shared" si="2"/>
        <v>-1600</v>
      </c>
      <c r="K22" s="92">
        <v>25000</v>
      </c>
      <c r="L22" s="63"/>
      <c r="M22" s="92">
        <v>25000</v>
      </c>
      <c r="N22" s="63"/>
      <c r="O22" s="162">
        <v>24600</v>
      </c>
      <c r="P22" s="92">
        <v>69000</v>
      </c>
      <c r="Q22" s="63"/>
      <c r="R22" s="142"/>
      <c r="S22" s="92">
        <v>0</v>
      </c>
      <c r="T22" s="63"/>
      <c r="U22" s="189">
        <v>24600</v>
      </c>
      <c r="V22" s="59">
        <f t="shared" ref="V22:V26" si="3">P22+S22</f>
        <v>69000</v>
      </c>
      <c r="W22" s="59"/>
    </row>
    <row r="23" spans="1:23" x14ac:dyDescent="0.2">
      <c r="A23" s="60">
        <v>3296</v>
      </c>
      <c r="B23" s="60" t="s">
        <v>15</v>
      </c>
      <c r="C23" s="61">
        <v>26250</v>
      </c>
      <c r="D23" s="61">
        <v>42350</v>
      </c>
      <c r="E23" s="62">
        <v>35000</v>
      </c>
      <c r="F23" s="62"/>
      <c r="G23" s="63">
        <v>30000</v>
      </c>
      <c r="H23" s="63"/>
      <c r="I23" s="113">
        <v>54600</v>
      </c>
      <c r="J23" s="59">
        <f t="shared" si="2"/>
        <v>24600</v>
      </c>
      <c r="K23" s="92">
        <v>40000</v>
      </c>
      <c r="L23" s="63"/>
      <c r="M23" s="92">
        <v>48000</v>
      </c>
      <c r="N23" s="63"/>
      <c r="O23" s="162">
        <v>56005</v>
      </c>
      <c r="P23" s="92">
        <v>57000</v>
      </c>
      <c r="Q23" s="63"/>
      <c r="R23" s="142"/>
      <c r="S23" s="92">
        <v>0</v>
      </c>
      <c r="T23" s="63"/>
      <c r="U23" s="189">
        <v>56005</v>
      </c>
      <c r="V23" s="59">
        <f t="shared" si="3"/>
        <v>57000</v>
      </c>
      <c r="W23" s="59"/>
    </row>
    <row r="24" spans="1:23" x14ac:dyDescent="0.2">
      <c r="A24" s="60">
        <v>3298</v>
      </c>
      <c r="B24" s="59" t="s">
        <v>191</v>
      </c>
      <c r="C24" s="61">
        <v>1200</v>
      </c>
      <c r="D24" s="61">
        <v>900</v>
      </c>
      <c r="E24" s="62">
        <v>0</v>
      </c>
      <c r="F24" s="62"/>
      <c r="G24" s="63"/>
      <c r="H24" s="63"/>
      <c r="I24" s="113">
        <v>59552</v>
      </c>
      <c r="J24" s="59">
        <f t="shared" si="2"/>
        <v>59552</v>
      </c>
      <c r="K24" s="92"/>
      <c r="L24" s="63"/>
      <c r="M24" s="92"/>
      <c r="N24" s="63"/>
      <c r="O24" s="162"/>
      <c r="P24" s="92">
        <v>0</v>
      </c>
      <c r="Q24" s="63"/>
      <c r="R24" s="142">
        <v>57472</v>
      </c>
      <c r="S24" s="92">
        <v>55000</v>
      </c>
      <c r="T24" s="63"/>
      <c r="U24" s="189">
        <v>57472</v>
      </c>
      <c r="V24" s="59">
        <f t="shared" si="3"/>
        <v>55000</v>
      </c>
      <c r="W24" s="59"/>
    </row>
    <row r="25" spans="1:23" x14ac:dyDescent="0.2">
      <c r="A25" s="60">
        <v>3297</v>
      </c>
      <c r="B25" s="60" t="s">
        <v>16</v>
      </c>
      <c r="C25" s="61">
        <v>27000</v>
      </c>
      <c r="D25" s="61">
        <v>30300</v>
      </c>
      <c r="E25" s="62">
        <v>25000</v>
      </c>
      <c r="F25" s="62"/>
      <c r="G25" s="63">
        <v>20000</v>
      </c>
      <c r="H25" s="63"/>
      <c r="I25" s="113">
        <v>21000</v>
      </c>
      <c r="J25" s="59">
        <f t="shared" si="2"/>
        <v>1000</v>
      </c>
      <c r="K25" s="92">
        <v>20000</v>
      </c>
      <c r="L25" s="63"/>
      <c r="M25" s="92">
        <v>25000</v>
      </c>
      <c r="N25" s="63"/>
      <c r="O25" s="162">
        <v>18900</v>
      </c>
      <c r="P25" s="92">
        <v>9000</v>
      </c>
      <c r="Q25" s="63"/>
      <c r="R25" s="142"/>
      <c r="S25" s="92">
        <v>0</v>
      </c>
      <c r="T25" s="63"/>
      <c r="U25" s="189">
        <v>18900</v>
      </c>
      <c r="V25" s="59">
        <f t="shared" si="3"/>
        <v>9000</v>
      </c>
      <c r="W25" s="59"/>
    </row>
    <row r="26" spans="1:23" x14ac:dyDescent="0.2">
      <c r="A26" s="57" t="s">
        <v>21</v>
      </c>
      <c r="B26" s="64"/>
      <c r="C26" s="65">
        <f>SUM(C21:C25)</f>
        <v>105422</v>
      </c>
      <c r="D26" s="65">
        <f>SUM(D21:D25)</f>
        <v>131315</v>
      </c>
      <c r="E26" s="66">
        <f>SUM(E21:E25)</f>
        <v>120000</v>
      </c>
      <c r="F26" s="66"/>
      <c r="G26" s="67">
        <f>SUM(G21:G25)</f>
        <v>105000</v>
      </c>
      <c r="H26" s="67"/>
      <c r="I26" s="112">
        <f>SUM(I21:I25)</f>
        <v>212452</v>
      </c>
      <c r="J26" s="59"/>
      <c r="K26" s="58">
        <f>SUM(K21:K25)</f>
        <v>125000</v>
      </c>
      <c r="L26" s="67"/>
      <c r="M26" s="58">
        <f>SUM(M21:M25)</f>
        <v>208000</v>
      </c>
      <c r="N26" s="67"/>
      <c r="O26" s="160">
        <f>SUM(O21:O25)</f>
        <v>163555</v>
      </c>
      <c r="P26" s="58">
        <f>SUM(P21:P25)</f>
        <v>138500</v>
      </c>
      <c r="Q26" s="67"/>
      <c r="R26" s="143">
        <f>SUM(R21:R25)</f>
        <v>57472</v>
      </c>
      <c r="S26" s="58">
        <f>SUM(S21:S25)</f>
        <v>55000</v>
      </c>
      <c r="T26" s="67"/>
      <c r="U26" s="190"/>
      <c r="V26" s="57">
        <f t="shared" si="3"/>
        <v>193500</v>
      </c>
      <c r="W26" s="59"/>
    </row>
    <row r="27" spans="1:23" x14ac:dyDescent="0.2">
      <c r="A27" s="49"/>
      <c r="B27" s="49" t="s">
        <v>18</v>
      </c>
      <c r="C27" s="68"/>
      <c r="D27" s="68"/>
      <c r="E27" s="49"/>
      <c r="F27" s="49"/>
      <c r="G27" s="49"/>
      <c r="H27" s="49"/>
      <c r="I27" s="99"/>
      <c r="J27" s="83"/>
      <c r="K27" s="49"/>
      <c r="L27" s="49"/>
      <c r="M27" s="49"/>
      <c r="N27" s="49"/>
      <c r="O27" s="162"/>
      <c r="P27" s="49"/>
      <c r="Q27" s="49"/>
      <c r="R27" s="142"/>
      <c r="S27" s="49"/>
      <c r="T27" s="49"/>
      <c r="U27" s="189"/>
      <c r="V27" s="83"/>
      <c r="W27" s="83"/>
    </row>
    <row r="28" spans="1:23" x14ac:dyDescent="0.2">
      <c r="A28" s="60">
        <v>3410</v>
      </c>
      <c r="B28" s="60" t="s">
        <v>19</v>
      </c>
      <c r="C28" s="61">
        <v>1040000</v>
      </c>
      <c r="D28" s="61">
        <v>1074000</v>
      </c>
      <c r="E28" s="62">
        <v>1074000</v>
      </c>
      <c r="F28" s="62"/>
      <c r="G28" s="63">
        <v>1112000</v>
      </c>
      <c r="H28" s="63"/>
      <c r="I28" s="113">
        <v>1200000</v>
      </c>
      <c r="J28" s="59">
        <f t="shared" ref="J28" si="4">SUM(I28-G28)</f>
        <v>88000</v>
      </c>
      <c r="K28" s="92">
        <v>1211000</v>
      </c>
      <c r="L28" s="63"/>
      <c r="M28" s="92">
        <v>1200000</v>
      </c>
      <c r="N28" s="63"/>
      <c r="O28" s="162">
        <v>1200000</v>
      </c>
      <c r="P28" s="92">
        <v>1500000</v>
      </c>
      <c r="Q28" s="63"/>
      <c r="R28" s="142"/>
      <c r="S28" s="92">
        <v>0</v>
      </c>
      <c r="T28" s="63"/>
      <c r="U28" s="189">
        <v>1200000</v>
      </c>
      <c r="V28" s="59">
        <f>P28+S28</f>
        <v>1500000</v>
      </c>
      <c r="W28" s="59"/>
    </row>
    <row r="29" spans="1:23" x14ac:dyDescent="0.2">
      <c r="A29" s="60"/>
      <c r="B29" s="59"/>
      <c r="C29" s="61"/>
      <c r="D29" s="61"/>
      <c r="E29" s="62"/>
      <c r="F29" s="62"/>
      <c r="G29" s="63"/>
      <c r="H29" s="63"/>
      <c r="I29" s="113"/>
      <c r="J29" s="59"/>
      <c r="K29" s="63"/>
      <c r="L29" s="63"/>
      <c r="M29" s="63"/>
      <c r="N29" s="63"/>
      <c r="O29" s="162"/>
      <c r="P29" s="63"/>
      <c r="Q29" s="63"/>
      <c r="R29" s="142"/>
      <c r="S29" s="63"/>
      <c r="T29" s="63"/>
      <c r="U29" s="189"/>
      <c r="V29" s="59">
        <f t="shared" ref="V29:V30" si="5">P29+S29</f>
        <v>0</v>
      </c>
      <c r="W29" s="59"/>
    </row>
    <row r="30" spans="1:23" x14ac:dyDescent="0.2">
      <c r="A30" s="57" t="s">
        <v>20</v>
      </c>
      <c r="B30" s="64"/>
      <c r="C30" s="65">
        <f>SUM(C28)</f>
        <v>1040000</v>
      </c>
      <c r="D30" s="65">
        <f>SUM(D28)</f>
        <v>1074000</v>
      </c>
      <c r="E30" s="66">
        <f>SUM(E28)</f>
        <v>1074000</v>
      </c>
      <c r="F30" s="66"/>
      <c r="G30" s="67">
        <f>SUM(G28)</f>
        <v>1112000</v>
      </c>
      <c r="H30" s="67"/>
      <c r="I30" s="112">
        <f>SUM(I28:I29)</f>
        <v>1200000</v>
      </c>
      <c r="J30" s="59"/>
      <c r="K30" s="67">
        <f>SUM(K28)</f>
        <v>1211000</v>
      </c>
      <c r="L30" s="67"/>
      <c r="M30" s="67">
        <f>SUM(M28)</f>
        <v>1200000</v>
      </c>
      <c r="N30" s="67"/>
      <c r="O30" s="163">
        <f>SUM(O28:O29)</f>
        <v>1200000</v>
      </c>
      <c r="P30" s="67">
        <f>SUM(P28:P29)</f>
        <v>1500000</v>
      </c>
      <c r="Q30" s="67"/>
      <c r="R30" s="143"/>
      <c r="S30" s="67">
        <f>SUM(S28:S29)</f>
        <v>0</v>
      </c>
      <c r="T30" s="67"/>
      <c r="U30" s="190"/>
      <c r="V30" s="57">
        <f t="shared" si="5"/>
        <v>1500000</v>
      </c>
      <c r="W30" s="59"/>
    </row>
    <row r="31" spans="1:23" x14ac:dyDescent="0.2">
      <c r="A31" s="69"/>
      <c r="B31" s="69" t="s">
        <v>22</v>
      </c>
      <c r="C31" s="68"/>
      <c r="D31" s="68"/>
      <c r="E31" s="69"/>
      <c r="F31" s="69"/>
      <c r="G31" s="69"/>
      <c r="H31" s="69"/>
      <c r="I31" s="99"/>
      <c r="J31" s="83"/>
      <c r="K31" s="69"/>
      <c r="L31" s="69"/>
      <c r="M31" s="69"/>
      <c r="N31" s="69"/>
      <c r="O31" s="160"/>
      <c r="P31" s="69"/>
      <c r="Q31" s="69"/>
      <c r="R31" s="141"/>
      <c r="S31" s="69"/>
      <c r="T31" s="69"/>
      <c r="U31" s="188"/>
      <c r="V31" s="83"/>
      <c r="W31" s="83"/>
    </row>
    <row r="32" spans="1:23" x14ac:dyDescent="0.2">
      <c r="A32" s="77">
        <v>3225</v>
      </c>
      <c r="B32" s="77" t="s">
        <v>172</v>
      </c>
      <c r="C32" s="75"/>
      <c r="D32" s="75"/>
      <c r="E32" s="77"/>
      <c r="F32" s="77"/>
      <c r="G32" s="77"/>
      <c r="H32" s="77"/>
      <c r="I32" s="130">
        <v>36000</v>
      </c>
      <c r="J32" s="75"/>
      <c r="K32" s="77"/>
      <c r="L32" s="77"/>
      <c r="M32" s="77"/>
      <c r="N32" s="77"/>
      <c r="O32" s="161"/>
      <c r="P32" s="77">
        <v>0</v>
      </c>
      <c r="Q32" s="77"/>
      <c r="R32" s="144"/>
      <c r="S32" s="77"/>
      <c r="T32" s="77"/>
      <c r="U32" s="191"/>
      <c r="V32" s="59">
        <f>P32+S32</f>
        <v>0</v>
      </c>
      <c r="W32" s="59"/>
    </row>
    <row r="33" spans="1:23" x14ac:dyDescent="0.2">
      <c r="A33" s="92">
        <v>3440</v>
      </c>
      <c r="B33" s="95" t="s">
        <v>186</v>
      </c>
      <c r="C33" s="61">
        <v>11628</v>
      </c>
      <c r="D33" s="61">
        <v>30553</v>
      </c>
      <c r="E33" s="62"/>
      <c r="F33" s="62"/>
      <c r="G33" s="63"/>
      <c r="H33" s="63"/>
      <c r="I33" s="113">
        <v>0</v>
      </c>
      <c r="J33" s="59"/>
      <c r="K33" s="63"/>
      <c r="L33" s="63"/>
      <c r="M33" s="63"/>
      <c r="N33" s="63"/>
      <c r="O33" s="162">
        <v>70000</v>
      </c>
      <c r="P33" s="92">
        <v>0</v>
      </c>
      <c r="Q33" s="63"/>
      <c r="R33" s="142"/>
      <c r="S33" s="63"/>
      <c r="T33" s="63"/>
      <c r="U33" s="189"/>
      <c r="V33" s="59">
        <f t="shared" ref="V33:V38" si="6">P33+S33</f>
        <v>0</v>
      </c>
      <c r="W33" s="59"/>
    </row>
    <row r="34" spans="1:23" x14ac:dyDescent="0.2">
      <c r="A34" s="60">
        <v>3905</v>
      </c>
      <c r="B34" s="59" t="s">
        <v>162</v>
      </c>
      <c r="C34" s="61"/>
      <c r="D34" s="61">
        <v>0</v>
      </c>
      <c r="E34" s="62"/>
      <c r="F34" s="62"/>
      <c r="G34" s="63"/>
      <c r="H34" s="63"/>
      <c r="I34" s="113">
        <v>100000</v>
      </c>
      <c r="J34" s="59"/>
      <c r="K34" s="63"/>
      <c r="L34" s="63"/>
      <c r="M34" s="63"/>
      <c r="N34" s="63"/>
      <c r="O34" s="162"/>
      <c r="P34" s="92">
        <v>0</v>
      </c>
      <c r="Q34" s="63"/>
      <c r="R34" s="142"/>
      <c r="S34" s="63">
        <v>0</v>
      </c>
      <c r="T34" s="63"/>
      <c r="U34" s="189"/>
      <c r="V34" s="59">
        <f t="shared" si="6"/>
        <v>0</v>
      </c>
      <c r="W34" s="59"/>
    </row>
    <row r="35" spans="1:23" x14ac:dyDescent="0.2">
      <c r="A35" s="60">
        <v>3906</v>
      </c>
      <c r="B35" s="59" t="s">
        <v>171</v>
      </c>
      <c r="C35" s="61"/>
      <c r="D35" s="61"/>
      <c r="E35" s="62"/>
      <c r="F35" s="62"/>
      <c r="G35" s="63"/>
      <c r="H35" s="63"/>
      <c r="I35" s="113">
        <v>-195000</v>
      </c>
      <c r="J35" s="59"/>
      <c r="K35" s="63"/>
      <c r="L35" s="63"/>
      <c r="M35" s="63"/>
      <c r="N35" s="63"/>
      <c r="O35" s="162">
        <f>83000+112000</f>
        <v>195000</v>
      </c>
      <c r="P35" s="92">
        <v>0</v>
      </c>
      <c r="Q35" s="63"/>
      <c r="R35" s="142"/>
      <c r="S35" s="63"/>
      <c r="T35" s="63"/>
      <c r="U35" s="189">
        <v>195000</v>
      </c>
      <c r="V35" s="59">
        <f t="shared" si="6"/>
        <v>0</v>
      </c>
      <c r="W35" s="59"/>
    </row>
    <row r="36" spans="1:23" x14ac:dyDescent="0.2">
      <c r="A36" s="60">
        <v>3907</v>
      </c>
      <c r="B36" s="59" t="s">
        <v>183</v>
      </c>
      <c r="C36" s="61"/>
      <c r="D36" s="61"/>
      <c r="E36" s="62"/>
      <c r="F36" s="62"/>
      <c r="G36" s="63"/>
      <c r="H36" s="63"/>
      <c r="I36" s="113"/>
      <c r="J36" s="59"/>
      <c r="K36" s="63"/>
      <c r="L36" s="63"/>
      <c r="M36" s="63"/>
      <c r="N36" s="63"/>
      <c r="O36" s="162">
        <v>-70000</v>
      </c>
      <c r="P36" s="92">
        <v>0</v>
      </c>
      <c r="Q36" s="63"/>
      <c r="R36" s="142"/>
      <c r="S36" s="63"/>
      <c r="T36" s="63"/>
      <c r="U36" s="189"/>
      <c r="V36" s="59">
        <f t="shared" si="6"/>
        <v>0</v>
      </c>
      <c r="W36" s="59"/>
    </row>
    <row r="37" spans="1:23" x14ac:dyDescent="0.2">
      <c r="A37" s="60">
        <v>3900</v>
      </c>
      <c r="B37" s="59" t="s">
        <v>124</v>
      </c>
      <c r="C37" s="61"/>
      <c r="D37" s="61"/>
      <c r="E37" s="62"/>
      <c r="F37" s="62"/>
      <c r="G37" s="63"/>
      <c r="H37" s="63"/>
      <c r="I37" s="113">
        <v>100000</v>
      </c>
      <c r="J37" s="59"/>
      <c r="K37" s="63"/>
      <c r="L37" s="63"/>
      <c r="M37" s="63"/>
      <c r="N37" s="63"/>
      <c r="O37" s="162"/>
      <c r="P37" s="92">
        <v>0</v>
      </c>
      <c r="Q37" s="63"/>
      <c r="R37" s="142"/>
      <c r="S37" s="63"/>
      <c r="T37" s="63"/>
      <c r="U37" s="189"/>
      <c r="V37" s="59">
        <f t="shared" si="6"/>
        <v>0</v>
      </c>
      <c r="W37" s="59"/>
    </row>
    <row r="38" spans="1:23" x14ac:dyDescent="0.2">
      <c r="A38" s="57" t="s">
        <v>23</v>
      </c>
      <c r="B38" s="64"/>
      <c r="C38" s="61">
        <f>SUM(C33:C37)</f>
        <v>11628</v>
      </c>
      <c r="D38" s="61">
        <f>SUM(D33:D37)</f>
        <v>30553</v>
      </c>
      <c r="E38" s="66">
        <v>88372</v>
      </c>
      <c r="F38" s="66"/>
      <c r="G38" s="67"/>
      <c r="H38" s="67"/>
      <c r="I38" s="112">
        <f>SUM(I32:I37)</f>
        <v>41000</v>
      </c>
      <c r="J38" s="59"/>
      <c r="K38" s="67"/>
      <c r="L38" s="67"/>
      <c r="M38" s="67"/>
      <c r="N38" s="67"/>
      <c r="O38" s="163">
        <f>SUM(O32:O37)</f>
        <v>195000</v>
      </c>
      <c r="P38" s="67">
        <f>SUM(P32:P37)</f>
        <v>0</v>
      </c>
      <c r="Q38" s="67"/>
      <c r="R38" s="143"/>
      <c r="S38" s="67">
        <f>SUM(S34:S37)</f>
        <v>0</v>
      </c>
      <c r="T38" s="67"/>
      <c r="U38" s="190"/>
      <c r="V38" s="57">
        <f t="shared" si="6"/>
        <v>0</v>
      </c>
      <c r="W38" s="59"/>
    </row>
    <row r="39" spans="1:23" x14ac:dyDescent="0.2">
      <c r="A39" s="82"/>
      <c r="B39" s="82" t="s">
        <v>129</v>
      </c>
      <c r="C39" s="83"/>
      <c r="D39" s="83"/>
      <c r="E39" s="82"/>
      <c r="F39" s="82"/>
      <c r="G39" s="82"/>
      <c r="H39" s="82"/>
      <c r="I39" s="99"/>
      <c r="J39" s="83"/>
      <c r="K39" s="82"/>
      <c r="L39" s="82"/>
      <c r="M39" s="82"/>
      <c r="N39" s="82"/>
      <c r="O39" s="163"/>
      <c r="P39" s="82"/>
      <c r="Q39" s="82"/>
      <c r="R39" s="143"/>
      <c r="S39" s="82"/>
      <c r="T39" s="82"/>
      <c r="U39" s="190"/>
      <c r="V39" s="83"/>
      <c r="W39" s="83"/>
    </row>
    <row r="40" spans="1:23" x14ac:dyDescent="0.2">
      <c r="A40" s="129">
        <v>3221</v>
      </c>
      <c r="B40" s="129" t="s">
        <v>189</v>
      </c>
      <c r="C40" s="75"/>
      <c r="D40" s="75"/>
      <c r="E40" s="129"/>
      <c r="F40" s="129"/>
      <c r="G40" s="129"/>
      <c r="H40" s="129"/>
      <c r="I40" s="130">
        <v>2450</v>
      </c>
      <c r="J40" s="76"/>
      <c r="K40" s="128"/>
      <c r="L40" s="128"/>
      <c r="M40" s="128"/>
      <c r="N40" s="128"/>
      <c r="O40" s="163">
        <v>86356.28</v>
      </c>
      <c r="P40" s="128">
        <v>5000</v>
      </c>
      <c r="Q40" s="128"/>
      <c r="R40" s="143"/>
      <c r="S40" s="128"/>
      <c r="T40" s="128"/>
      <c r="U40" s="190">
        <v>86356.28</v>
      </c>
      <c r="V40" s="59">
        <f>P40+S40</f>
        <v>5000</v>
      </c>
      <c r="W40" s="59"/>
    </row>
    <row r="41" spans="1:23" x14ac:dyDescent="0.2">
      <c r="A41" s="129">
        <v>3222</v>
      </c>
      <c r="B41" s="129" t="s">
        <v>188</v>
      </c>
      <c r="C41" s="76"/>
      <c r="D41" s="76"/>
      <c r="E41" s="128"/>
      <c r="F41" s="128"/>
      <c r="G41" s="128"/>
      <c r="H41" s="128"/>
      <c r="I41" s="131">
        <v>184454.9</v>
      </c>
      <c r="J41" s="76"/>
      <c r="K41" s="128"/>
      <c r="L41" s="128"/>
      <c r="M41" s="128"/>
      <c r="N41" s="128"/>
      <c r="O41" s="163">
        <v>47478.74</v>
      </c>
      <c r="P41" s="128">
        <v>40000</v>
      </c>
      <c r="Q41" s="128"/>
      <c r="R41" s="143">
        <v>0</v>
      </c>
      <c r="S41" s="128"/>
      <c r="T41" s="128"/>
      <c r="U41" s="190">
        <v>47478.74</v>
      </c>
      <c r="V41" s="59">
        <f t="shared" ref="V41:V44" si="7">P41+S41</f>
        <v>40000</v>
      </c>
      <c r="W41" s="59"/>
    </row>
    <row r="42" spans="1:23" x14ac:dyDescent="0.2">
      <c r="A42" s="60">
        <v>3223</v>
      </c>
      <c r="B42" s="59" t="s">
        <v>187</v>
      </c>
      <c r="C42" s="76"/>
      <c r="D42" s="76"/>
      <c r="E42" s="128"/>
      <c r="F42" s="128"/>
      <c r="G42" s="128"/>
      <c r="H42" s="128"/>
      <c r="I42" s="131">
        <v>15234.2</v>
      </c>
      <c r="J42" s="76"/>
      <c r="K42" s="128"/>
      <c r="L42" s="128"/>
      <c r="M42" s="128"/>
      <c r="N42" s="128"/>
      <c r="O42" s="163">
        <v>500</v>
      </c>
      <c r="P42" s="128">
        <v>500</v>
      </c>
      <c r="Q42" s="128"/>
      <c r="R42" s="143">
        <v>0</v>
      </c>
      <c r="S42" s="128">
        <v>0</v>
      </c>
      <c r="T42" s="128"/>
      <c r="U42" s="190">
        <v>500</v>
      </c>
      <c r="V42" s="59">
        <f t="shared" si="7"/>
        <v>500</v>
      </c>
      <c r="W42" s="59"/>
    </row>
    <row r="43" spans="1:23" x14ac:dyDescent="0.2">
      <c r="A43" s="132" t="s">
        <v>173</v>
      </c>
      <c r="B43" s="132"/>
      <c r="C43" s="65"/>
      <c r="D43" s="65">
        <v>3150</v>
      </c>
      <c r="E43" s="62"/>
      <c r="F43" s="62"/>
      <c r="G43" s="63">
        <v>20000</v>
      </c>
      <c r="H43" s="63"/>
      <c r="I43" s="133">
        <f>SUM(I40:I42)</f>
        <v>202139.1</v>
      </c>
      <c r="J43" s="59">
        <f>SUM(I42-G43)</f>
        <v>-4765.7999999999993</v>
      </c>
      <c r="K43" s="92">
        <v>15000</v>
      </c>
      <c r="L43" s="63"/>
      <c r="M43" s="92">
        <v>16000</v>
      </c>
      <c r="N43" s="63"/>
      <c r="O43" s="162">
        <f>SUM(O40:O42)</f>
        <v>134335.01999999999</v>
      </c>
      <c r="P43" s="63">
        <f>SUM(P40:P42)</f>
        <v>45500</v>
      </c>
      <c r="Q43" s="63"/>
      <c r="R43" s="142">
        <f>SUM(R40:R42)</f>
        <v>0</v>
      </c>
      <c r="S43" s="92">
        <v>0</v>
      </c>
      <c r="T43" s="63"/>
      <c r="U43" s="189"/>
      <c r="V43" s="59">
        <f t="shared" si="7"/>
        <v>45500</v>
      </c>
      <c r="W43" s="59"/>
    </row>
    <row r="44" spans="1:23" ht="16" x14ac:dyDescent="0.2">
      <c r="A44" s="127" t="s">
        <v>27</v>
      </c>
      <c r="B44" s="70"/>
      <c r="C44" s="71">
        <f>SUM(C38,C30,C26,C19)</f>
        <v>3067591.9000000004</v>
      </c>
      <c r="D44" s="71">
        <f>SUM(D38,D30,D26,D19)</f>
        <v>3034038.26</v>
      </c>
      <c r="E44" s="71">
        <f>SUM(E38,E30,E26,E19)</f>
        <v>3303372</v>
      </c>
      <c r="F44" s="71"/>
      <c r="G44" s="72">
        <f>SUM(G38,G30,G26,G19+G43)</f>
        <v>3142000</v>
      </c>
      <c r="H44" s="72"/>
      <c r="I44" s="114">
        <f>SUM(I38,I30,I26,I19+I43)</f>
        <v>3452803.7199999997</v>
      </c>
      <c r="J44" s="94"/>
      <c r="K44" s="93">
        <f>SUM(K38,K30,K26,K19+K43)</f>
        <v>3658000</v>
      </c>
      <c r="L44" s="72"/>
      <c r="M44" s="93">
        <f>SUM(M38,M30,M26,M19+M43)</f>
        <v>3746000</v>
      </c>
      <c r="N44" s="72"/>
      <c r="O44" s="172">
        <f>O19+O26+O30+O38+O43</f>
        <v>1692890.02</v>
      </c>
      <c r="P44" s="93">
        <f>P19+P26+P30+P38+P43</f>
        <v>1684000</v>
      </c>
      <c r="Q44" s="72"/>
      <c r="R44" s="145">
        <f>R19+R26+R30+R38+R43</f>
        <v>3874814.45</v>
      </c>
      <c r="S44" s="93">
        <f>S19+S26+S30+S38+S43</f>
        <v>4240950</v>
      </c>
      <c r="T44" s="72"/>
      <c r="U44" s="192">
        <f>SUM(U5:U43)</f>
        <v>5567704.4700000007</v>
      </c>
      <c r="V44" s="57">
        <f t="shared" si="7"/>
        <v>5924950</v>
      </c>
      <c r="W44" s="59"/>
    </row>
    <row r="45" spans="1:23" ht="19" x14ac:dyDescent="0.25">
      <c r="A45" s="73"/>
      <c r="B45" s="73" t="s">
        <v>26</v>
      </c>
      <c r="C45" s="68"/>
      <c r="D45" s="68"/>
      <c r="E45" s="73"/>
      <c r="F45" s="73"/>
      <c r="G45" s="73"/>
      <c r="H45" s="73"/>
      <c r="I45" s="99"/>
      <c r="J45" s="83"/>
      <c r="K45" s="73"/>
      <c r="L45" s="73"/>
      <c r="M45" s="73"/>
      <c r="N45" s="73"/>
      <c r="O45" s="164"/>
      <c r="P45" s="73"/>
      <c r="Q45" s="73"/>
      <c r="R45" s="146"/>
      <c r="S45" s="73"/>
      <c r="T45" s="73"/>
      <c r="U45" s="193"/>
      <c r="V45" s="83"/>
      <c r="W45" s="83"/>
    </row>
    <row r="46" spans="1:23" x14ac:dyDescent="0.2">
      <c r="A46" s="49"/>
      <c r="B46" s="49" t="s">
        <v>28</v>
      </c>
      <c r="C46" s="68"/>
      <c r="D46" s="68"/>
      <c r="E46" s="49"/>
      <c r="F46" s="49"/>
      <c r="G46" s="49"/>
      <c r="H46" s="49"/>
      <c r="I46" s="99"/>
      <c r="J46" s="83"/>
      <c r="K46" s="49"/>
      <c r="L46" s="49"/>
      <c r="M46" s="49"/>
      <c r="N46" s="49"/>
      <c r="O46" s="162"/>
      <c r="P46" s="49"/>
      <c r="Q46" s="49"/>
      <c r="R46" s="142"/>
      <c r="S46" s="49"/>
      <c r="T46" s="49"/>
      <c r="U46" s="189"/>
      <c r="V46" s="83"/>
      <c r="W46" s="83"/>
    </row>
    <row r="47" spans="1:23" x14ac:dyDescent="0.2">
      <c r="A47" s="60">
        <v>4300</v>
      </c>
      <c r="B47" s="88" t="s">
        <v>163</v>
      </c>
      <c r="C47" s="61">
        <v>5600</v>
      </c>
      <c r="D47" s="61">
        <v>7809.7</v>
      </c>
      <c r="E47" s="47"/>
      <c r="F47" s="47">
        <v>5000</v>
      </c>
      <c r="G47" s="47"/>
      <c r="H47" s="81">
        <v>5000</v>
      </c>
      <c r="I47" s="113">
        <v>28012.5</v>
      </c>
      <c r="J47" s="59">
        <f>SUM(I47-H47)</f>
        <v>23012.5</v>
      </c>
      <c r="K47" s="47"/>
      <c r="L47" s="88">
        <v>10000</v>
      </c>
      <c r="M47" s="47"/>
      <c r="N47" s="88">
        <v>25000</v>
      </c>
      <c r="O47" s="165"/>
      <c r="P47" s="47"/>
      <c r="Q47" s="88">
        <v>0</v>
      </c>
      <c r="R47" s="147">
        <v>33206.199999999997</v>
      </c>
      <c r="S47" s="47"/>
      <c r="T47" s="88">
        <v>35000</v>
      </c>
      <c r="U47" s="194">
        <v>33206.199999999997</v>
      </c>
      <c r="V47" s="59"/>
      <c r="W47" s="59">
        <f>Q47+T47</f>
        <v>35000</v>
      </c>
    </row>
    <row r="48" spans="1:23" x14ac:dyDescent="0.2">
      <c r="A48" s="60">
        <v>4302</v>
      </c>
      <c r="B48" s="88" t="s">
        <v>30</v>
      </c>
      <c r="C48" s="61">
        <v>91286.56</v>
      </c>
      <c r="D48" s="61">
        <v>56965.9</v>
      </c>
      <c r="E48" s="47"/>
      <c r="F48" s="47">
        <v>100000</v>
      </c>
      <c r="G48" s="47"/>
      <c r="H48" s="81">
        <v>100000</v>
      </c>
      <c r="I48" s="113">
        <v>73581.88</v>
      </c>
      <c r="J48" s="59">
        <f t="shared" ref="J48:J58" si="8">SUM(I48-H48)</f>
        <v>-26418.119999999995</v>
      </c>
      <c r="K48" s="47"/>
      <c r="L48" s="88">
        <v>245000</v>
      </c>
      <c r="M48" s="47"/>
      <c r="N48" s="88">
        <v>260000</v>
      </c>
      <c r="O48" s="165"/>
      <c r="P48" s="47"/>
      <c r="Q48" s="88">
        <v>0</v>
      </c>
      <c r="R48" s="147">
        <v>924965.33</v>
      </c>
      <c r="S48" s="47"/>
      <c r="T48" s="88">
        <v>950000</v>
      </c>
      <c r="U48" s="194">
        <v>924965.33</v>
      </c>
      <c r="V48" s="59"/>
      <c r="W48" s="59">
        <f t="shared" ref="W48:W59" si="9">Q48+T48</f>
        <v>950000</v>
      </c>
    </row>
    <row r="49" spans="1:23" x14ac:dyDescent="0.2">
      <c r="A49" s="60">
        <v>4303</v>
      </c>
      <c r="B49" s="88" t="s">
        <v>31</v>
      </c>
      <c r="C49" s="61">
        <v>689632.32</v>
      </c>
      <c r="D49" s="61">
        <v>713790</v>
      </c>
      <c r="E49" s="47"/>
      <c r="F49" s="47">
        <v>800000</v>
      </c>
      <c r="G49" s="47"/>
      <c r="H49" s="81">
        <v>800000</v>
      </c>
      <c r="I49" s="113">
        <f>522051.61-820.86</f>
        <v>521230.75</v>
      </c>
      <c r="J49" s="59">
        <f t="shared" si="8"/>
        <v>-278769.25</v>
      </c>
      <c r="K49" s="47"/>
      <c r="L49" s="88">
        <v>940000</v>
      </c>
      <c r="M49" s="47"/>
      <c r="N49" s="88">
        <v>890000</v>
      </c>
      <c r="O49" s="165"/>
      <c r="P49" s="47"/>
      <c r="Q49" s="88">
        <v>0</v>
      </c>
      <c r="R49" s="147">
        <v>763969.82</v>
      </c>
      <c r="S49" s="47"/>
      <c r="T49" s="88">
        <v>800000</v>
      </c>
      <c r="U49" s="194">
        <v>763969.82</v>
      </c>
      <c r="V49" s="59"/>
      <c r="W49" s="59">
        <f t="shared" si="9"/>
        <v>800000</v>
      </c>
    </row>
    <row r="50" spans="1:23" x14ac:dyDescent="0.2">
      <c r="A50" s="60">
        <v>4311</v>
      </c>
      <c r="B50" s="88" t="s">
        <v>152</v>
      </c>
      <c r="C50" s="61"/>
      <c r="D50" s="61"/>
      <c r="E50" s="47"/>
      <c r="F50" s="47"/>
      <c r="G50" s="47"/>
      <c r="H50" s="81"/>
      <c r="I50" s="113">
        <v>16605</v>
      </c>
      <c r="J50" s="59"/>
      <c r="K50" s="47"/>
      <c r="L50" s="88"/>
      <c r="M50" s="47"/>
      <c r="N50" s="88"/>
      <c r="O50" s="165"/>
      <c r="P50" s="47"/>
      <c r="Q50" s="88">
        <v>0</v>
      </c>
      <c r="R50" s="147">
        <v>72110.78</v>
      </c>
      <c r="S50" s="47"/>
      <c r="T50" s="88">
        <v>80000</v>
      </c>
      <c r="U50" s="194">
        <v>72110.78</v>
      </c>
      <c r="V50" s="59"/>
      <c r="W50" s="59">
        <f t="shared" si="9"/>
        <v>80000</v>
      </c>
    </row>
    <row r="51" spans="1:23" x14ac:dyDescent="0.2">
      <c r="A51" s="60">
        <v>4312</v>
      </c>
      <c r="B51" s="88" t="s">
        <v>153</v>
      </c>
      <c r="C51" s="61"/>
      <c r="D51" s="61"/>
      <c r="E51" s="47"/>
      <c r="F51" s="47"/>
      <c r="G51" s="47"/>
      <c r="H51" s="81"/>
      <c r="I51" s="113">
        <v>59430.93</v>
      </c>
      <c r="J51" s="59"/>
      <c r="K51" s="47"/>
      <c r="L51" s="88"/>
      <c r="M51" s="47"/>
      <c r="N51" s="88"/>
      <c r="O51" s="165"/>
      <c r="P51" s="47"/>
      <c r="Q51" s="88">
        <v>0</v>
      </c>
      <c r="R51" s="147">
        <v>321909.62</v>
      </c>
      <c r="S51" s="47"/>
      <c r="T51" s="88">
        <v>350000</v>
      </c>
      <c r="U51" s="194">
        <v>321909.62</v>
      </c>
      <c r="V51" s="59"/>
      <c r="W51" s="59">
        <f t="shared" si="9"/>
        <v>350000</v>
      </c>
    </row>
    <row r="52" spans="1:23" x14ac:dyDescent="0.2">
      <c r="A52" s="60">
        <v>4313</v>
      </c>
      <c r="B52" s="88" t="s">
        <v>154</v>
      </c>
      <c r="C52" s="61"/>
      <c r="D52" s="61"/>
      <c r="E52" s="47"/>
      <c r="F52" s="47"/>
      <c r="G52" s="47"/>
      <c r="H52" s="81"/>
      <c r="I52" s="113">
        <v>0</v>
      </c>
      <c r="J52" s="59"/>
      <c r="K52" s="47"/>
      <c r="L52" s="88"/>
      <c r="M52" s="47"/>
      <c r="N52" s="88"/>
      <c r="O52" s="165"/>
      <c r="P52" s="47"/>
      <c r="Q52" s="88"/>
      <c r="R52" s="147">
        <v>0</v>
      </c>
      <c r="S52" s="47"/>
      <c r="T52" s="88">
        <v>0</v>
      </c>
      <c r="U52" s="194"/>
      <c r="V52" s="59"/>
      <c r="W52" s="59">
        <f t="shared" si="9"/>
        <v>0</v>
      </c>
    </row>
    <row r="53" spans="1:23" x14ac:dyDescent="0.2">
      <c r="A53" s="60">
        <v>4360</v>
      </c>
      <c r="B53" s="88" t="s">
        <v>32</v>
      </c>
      <c r="C53" s="61">
        <v>6203</v>
      </c>
      <c r="D53" s="61">
        <v>5146</v>
      </c>
      <c r="E53" s="47"/>
      <c r="F53" s="47">
        <v>8000</v>
      </c>
      <c r="G53" s="47"/>
      <c r="H53" s="81">
        <v>6000</v>
      </c>
      <c r="I53" s="113">
        <v>2823.62</v>
      </c>
      <c r="J53" s="59">
        <f t="shared" si="8"/>
        <v>-3176.38</v>
      </c>
      <c r="K53" s="47"/>
      <c r="L53" s="88">
        <v>30000</v>
      </c>
      <c r="M53" s="47"/>
      <c r="N53" s="88">
        <v>15000</v>
      </c>
      <c r="O53" s="165"/>
      <c r="P53" s="47"/>
      <c r="Q53" s="88">
        <v>0</v>
      </c>
      <c r="R53" s="147">
        <v>31010.67</v>
      </c>
      <c r="S53" s="47"/>
      <c r="T53" s="88">
        <v>34000</v>
      </c>
      <c r="U53" s="194">
        <v>31010.67</v>
      </c>
      <c r="V53" s="59"/>
      <c r="W53" s="59">
        <f t="shared" si="9"/>
        <v>34000</v>
      </c>
    </row>
    <row r="54" spans="1:23" x14ac:dyDescent="0.2">
      <c r="A54" s="60">
        <v>4390</v>
      </c>
      <c r="B54" s="88" t="s">
        <v>33</v>
      </c>
      <c r="C54" s="61">
        <v>51700</v>
      </c>
      <c r="D54" s="61">
        <v>25520</v>
      </c>
      <c r="E54" s="47"/>
      <c r="F54" s="47">
        <v>0</v>
      </c>
      <c r="G54" s="47"/>
      <c r="H54" s="81"/>
      <c r="I54" s="113">
        <v>226000</v>
      </c>
      <c r="J54" s="59">
        <f t="shared" si="8"/>
        <v>226000</v>
      </c>
      <c r="K54" s="47"/>
      <c r="L54" s="88"/>
      <c r="M54" s="47"/>
      <c r="N54" s="88"/>
      <c r="O54" s="165"/>
      <c r="P54" s="47"/>
      <c r="Q54" s="88"/>
      <c r="R54" s="147">
        <v>-170000</v>
      </c>
      <c r="S54" s="47"/>
      <c r="T54" s="88"/>
      <c r="U54" s="194">
        <v>-170000</v>
      </c>
      <c r="V54" s="59"/>
      <c r="W54" s="59">
        <f t="shared" si="9"/>
        <v>0</v>
      </c>
    </row>
    <row r="55" spans="1:23" x14ac:dyDescent="0.2">
      <c r="A55" s="60">
        <v>4381</v>
      </c>
      <c r="B55" s="88" t="s">
        <v>155</v>
      </c>
      <c r="C55" s="61"/>
      <c r="D55" s="61"/>
      <c r="E55" s="47"/>
      <c r="F55" s="47"/>
      <c r="G55" s="47"/>
      <c r="H55" s="81"/>
      <c r="I55" s="113">
        <v>67586</v>
      </c>
      <c r="J55" s="59"/>
      <c r="K55" s="47"/>
      <c r="L55" s="88"/>
      <c r="M55" s="47"/>
      <c r="N55" s="88"/>
      <c r="O55" s="165"/>
      <c r="P55" s="47"/>
      <c r="Q55" s="88"/>
      <c r="R55" s="147">
        <v>425347</v>
      </c>
      <c r="S55" s="47"/>
      <c r="T55" s="88"/>
      <c r="U55" s="194">
        <v>425347</v>
      </c>
      <c r="V55" s="59"/>
      <c r="W55" s="59">
        <f t="shared" si="9"/>
        <v>0</v>
      </c>
    </row>
    <row r="56" spans="1:23" x14ac:dyDescent="0.2">
      <c r="A56" s="60">
        <v>4382</v>
      </c>
      <c r="B56" s="88" t="s">
        <v>156</v>
      </c>
      <c r="C56" s="61"/>
      <c r="D56" s="61"/>
      <c r="E56" s="47"/>
      <c r="F56" s="47"/>
      <c r="G56" s="47"/>
      <c r="H56" s="81"/>
      <c r="I56" s="113">
        <v>-67586</v>
      </c>
      <c r="J56" s="59"/>
      <c r="K56" s="47"/>
      <c r="L56" s="88"/>
      <c r="M56" s="47"/>
      <c r="N56" s="88"/>
      <c r="O56" s="165"/>
      <c r="P56" s="47"/>
      <c r="Q56" s="88"/>
      <c r="R56" s="147">
        <v>-425347</v>
      </c>
      <c r="S56" s="47"/>
      <c r="T56" s="88"/>
      <c r="U56" s="194">
        <v>-425347</v>
      </c>
      <c r="V56" s="59"/>
      <c r="W56" s="59">
        <f t="shared" si="9"/>
        <v>0</v>
      </c>
    </row>
    <row r="57" spans="1:23" x14ac:dyDescent="0.2">
      <c r="A57" s="60">
        <v>4600</v>
      </c>
      <c r="B57" s="88" t="s">
        <v>34</v>
      </c>
      <c r="C57" s="61">
        <v>21070.84</v>
      </c>
      <c r="D57" s="61">
        <v>8504.4</v>
      </c>
      <c r="E57" s="47"/>
      <c r="F57" s="47">
        <v>25000</v>
      </c>
      <c r="G57" s="47"/>
      <c r="H57" s="81">
        <v>15000</v>
      </c>
      <c r="I57" s="113">
        <v>8721.2000000000007</v>
      </c>
      <c r="J57" s="59">
        <f t="shared" si="8"/>
        <v>-6278.7999999999993</v>
      </c>
      <c r="K57" s="47"/>
      <c r="L57" s="88">
        <v>16000</v>
      </c>
      <c r="M57" s="47"/>
      <c r="N57" s="88">
        <v>9000</v>
      </c>
      <c r="O57" s="165"/>
      <c r="P57" s="47"/>
      <c r="Q57" s="88">
        <v>0</v>
      </c>
      <c r="R57" s="147">
        <v>19636</v>
      </c>
      <c r="S57" s="47"/>
      <c r="T57" s="88">
        <v>22000</v>
      </c>
      <c r="U57" s="194">
        <v>19636</v>
      </c>
      <c r="V57" s="59"/>
      <c r="W57" s="59">
        <f t="shared" si="9"/>
        <v>22000</v>
      </c>
    </row>
    <row r="58" spans="1:23" x14ac:dyDescent="0.2">
      <c r="A58" s="60">
        <v>4610</v>
      </c>
      <c r="B58" s="88" t="s">
        <v>96</v>
      </c>
      <c r="C58" s="61">
        <v>194649.5</v>
      </c>
      <c r="D58" s="61">
        <v>145148.56</v>
      </c>
      <c r="E58" s="47"/>
      <c r="F58" s="47">
        <v>200000</v>
      </c>
      <c r="G58" s="47"/>
      <c r="H58" s="81">
        <v>160000</v>
      </c>
      <c r="I58" s="113">
        <v>183058.77</v>
      </c>
      <c r="J58" s="59">
        <f t="shared" si="8"/>
        <v>23058.76999999999</v>
      </c>
      <c r="K58" s="47"/>
      <c r="L58" s="88">
        <v>170000</v>
      </c>
      <c r="M58" s="47"/>
      <c r="N58" s="88">
        <v>230000</v>
      </c>
      <c r="O58" s="165"/>
      <c r="P58" s="47"/>
      <c r="Q58" s="88">
        <v>0</v>
      </c>
      <c r="R58" s="147">
        <v>456027.88</v>
      </c>
      <c r="S58" s="47"/>
      <c r="T58" s="88">
        <v>470000</v>
      </c>
      <c r="U58" s="194">
        <v>456027.88</v>
      </c>
      <c r="V58" s="59"/>
      <c r="W58" s="59">
        <f t="shared" si="9"/>
        <v>470000</v>
      </c>
    </row>
    <row r="59" spans="1:23" x14ac:dyDescent="0.2">
      <c r="A59" s="57" t="s">
        <v>35</v>
      </c>
      <c r="B59" s="74"/>
      <c r="C59" s="65">
        <f>SUM(C47:C58)</f>
        <v>1060142.2199999997</v>
      </c>
      <c r="D59" s="65">
        <f>SUM(D47:D58)</f>
        <v>962884.56</v>
      </c>
      <c r="E59" s="48"/>
      <c r="F59" s="48">
        <f>SUM(F47:F58)</f>
        <v>1138000</v>
      </c>
      <c r="G59" s="48"/>
      <c r="H59" s="48">
        <f>SUM(H47:H58)</f>
        <v>1086000</v>
      </c>
      <c r="I59" s="112">
        <f>SUM(I47:I58)</f>
        <v>1119464.6499999999</v>
      </c>
      <c r="J59" s="95"/>
      <c r="K59" s="96"/>
      <c r="L59" s="58">
        <f>SUM(L47:L58)</f>
        <v>1411000</v>
      </c>
      <c r="M59" s="96"/>
      <c r="N59" s="58">
        <f>SUM(N47:N58)</f>
        <v>1429000</v>
      </c>
      <c r="O59" s="160"/>
      <c r="P59" s="96"/>
      <c r="Q59" s="58">
        <f>Q47+Q48+Q49+Q50+Q51+Q52+Q53+Q54+Q55+Q56+Q57+Q58</f>
        <v>0</v>
      </c>
      <c r="R59" s="141">
        <f>R47+R48+R49+R50+R51+R52+R53+R54+R55+R56+R57+R58</f>
        <v>2452836.2999999998</v>
      </c>
      <c r="S59" s="96"/>
      <c r="T59" s="58">
        <f>T47+T48+T49+T50+T51+T52+T53+T54+T55+T56+T57+T58</f>
        <v>2741000</v>
      </c>
      <c r="U59" s="188">
        <f>SUM(U47:U58)</f>
        <v>2452836.2999999998</v>
      </c>
      <c r="V59" s="59"/>
      <c r="W59" s="57">
        <f t="shared" si="9"/>
        <v>2741000</v>
      </c>
    </row>
    <row r="60" spans="1:23" x14ac:dyDescent="0.2">
      <c r="A60" s="49"/>
      <c r="B60" s="49" t="s">
        <v>95</v>
      </c>
      <c r="C60" s="68"/>
      <c r="D60" s="68"/>
      <c r="E60" s="49"/>
      <c r="F60" s="49"/>
      <c r="G60" s="49"/>
      <c r="H60" s="49"/>
      <c r="I60" s="99"/>
      <c r="J60" s="83"/>
      <c r="K60" s="49"/>
      <c r="L60" s="49"/>
      <c r="M60" s="49"/>
      <c r="N60" s="49"/>
      <c r="O60" s="162"/>
      <c r="P60" s="49"/>
      <c r="Q60" s="49"/>
      <c r="R60" s="142"/>
      <c r="S60" s="49"/>
      <c r="T60" s="49"/>
      <c r="U60" s="189"/>
      <c r="V60" s="83"/>
      <c r="W60" s="83"/>
    </row>
    <row r="61" spans="1:23" x14ac:dyDescent="0.2">
      <c r="A61" s="92">
        <v>5000</v>
      </c>
      <c r="B61" s="76" t="s">
        <v>150</v>
      </c>
      <c r="C61" s="61">
        <v>625492</v>
      </c>
      <c r="D61" s="61">
        <v>402509.2</v>
      </c>
      <c r="E61" s="47"/>
      <c r="F61" s="47">
        <v>652000</v>
      </c>
      <c r="G61" s="47"/>
      <c r="H61" s="47">
        <v>450000</v>
      </c>
      <c r="I61" s="113">
        <v>331200</v>
      </c>
      <c r="J61" s="59">
        <f t="shared" ref="J61:J75" si="10">SUM(I61-H61)</f>
        <v>-118800</v>
      </c>
      <c r="K61" s="47"/>
      <c r="L61" s="75">
        <v>280000</v>
      </c>
      <c r="M61" s="47"/>
      <c r="N61" s="75">
        <v>360000</v>
      </c>
      <c r="O61" s="166">
        <v>280271</v>
      </c>
      <c r="P61" s="75">
        <v>0</v>
      </c>
      <c r="Q61" s="75">
        <v>295000</v>
      </c>
      <c r="R61" s="148">
        <v>55981</v>
      </c>
      <c r="S61" s="47"/>
      <c r="T61" s="75">
        <v>58000</v>
      </c>
      <c r="U61" s="195">
        <v>336252</v>
      </c>
      <c r="V61" s="59"/>
      <c r="W61" s="59">
        <f>Q61+T61</f>
        <v>353000</v>
      </c>
    </row>
    <row r="62" spans="1:23" x14ac:dyDescent="0.2">
      <c r="A62" s="92">
        <v>5092</v>
      </c>
      <c r="B62" s="75" t="s">
        <v>109</v>
      </c>
      <c r="C62" s="61">
        <v>80463.92</v>
      </c>
      <c r="D62" s="61">
        <v>88656.22</v>
      </c>
      <c r="E62" s="47"/>
      <c r="F62" s="47">
        <v>85000</v>
      </c>
      <c r="G62" s="47"/>
      <c r="H62" s="47">
        <v>60000</v>
      </c>
      <c r="I62" s="113">
        <v>47361.18</v>
      </c>
      <c r="J62" s="59">
        <f t="shared" si="10"/>
        <v>-12638.82</v>
      </c>
      <c r="K62" s="47"/>
      <c r="L62" s="75">
        <v>25000</v>
      </c>
      <c r="M62" s="47"/>
      <c r="N62" s="75">
        <v>42000</v>
      </c>
      <c r="O62" s="166">
        <v>40078.32</v>
      </c>
      <c r="P62" s="75">
        <v>0</v>
      </c>
      <c r="Q62" s="75">
        <v>45000</v>
      </c>
      <c r="R62" s="148">
        <v>8005.28</v>
      </c>
      <c r="S62" s="47"/>
      <c r="T62" s="75">
        <v>9000</v>
      </c>
      <c r="U62" s="195">
        <v>48083.6</v>
      </c>
      <c r="V62" s="59"/>
      <c r="W62" s="59">
        <f t="shared" ref="W62:W76" si="11">Q62+T62</f>
        <v>54000</v>
      </c>
    </row>
    <row r="63" spans="1:23" x14ac:dyDescent="0.2">
      <c r="A63" s="92">
        <v>5191</v>
      </c>
      <c r="B63" s="75" t="s">
        <v>135</v>
      </c>
      <c r="C63" s="61"/>
      <c r="D63" s="61"/>
      <c r="E63" s="47"/>
      <c r="F63" s="47"/>
      <c r="G63" s="47"/>
      <c r="H63" s="47"/>
      <c r="I63" s="113">
        <v>0</v>
      </c>
      <c r="J63" s="59">
        <f t="shared" si="10"/>
        <v>0</v>
      </c>
      <c r="K63" s="47"/>
      <c r="L63" s="75"/>
      <c r="M63" s="47"/>
      <c r="N63" s="75"/>
      <c r="O63" s="166"/>
      <c r="P63" s="75"/>
      <c r="Q63" s="75"/>
      <c r="R63" s="148"/>
      <c r="S63" s="47"/>
      <c r="T63" s="75"/>
      <c r="U63" s="195"/>
      <c r="V63" s="59"/>
      <c r="W63" s="59">
        <f t="shared" si="11"/>
        <v>0</v>
      </c>
    </row>
    <row r="64" spans="1:23" x14ac:dyDescent="0.2">
      <c r="A64" s="92">
        <v>5210</v>
      </c>
      <c r="B64" s="75" t="s">
        <v>111</v>
      </c>
      <c r="C64" s="61">
        <v>22812</v>
      </c>
      <c r="D64" s="61">
        <v>23293</v>
      </c>
      <c r="E64" s="47"/>
      <c r="F64" s="47"/>
      <c r="G64" s="47"/>
      <c r="H64" s="47"/>
      <c r="I64" s="113">
        <v>4392</v>
      </c>
      <c r="J64" s="59">
        <f t="shared" si="10"/>
        <v>4392</v>
      </c>
      <c r="K64" s="47"/>
      <c r="L64" s="75"/>
      <c r="M64" s="47"/>
      <c r="N64" s="75"/>
      <c r="O64" s="166">
        <v>4392</v>
      </c>
      <c r="P64" s="75">
        <v>0</v>
      </c>
      <c r="Q64" s="75">
        <v>5000</v>
      </c>
      <c r="R64" s="148"/>
      <c r="S64" s="47"/>
      <c r="T64" s="75"/>
      <c r="U64" s="195">
        <v>4392</v>
      </c>
      <c r="V64" s="59"/>
      <c r="W64" s="59">
        <f t="shared" si="11"/>
        <v>5000</v>
      </c>
    </row>
    <row r="65" spans="1:23" x14ac:dyDescent="0.2">
      <c r="A65" s="92">
        <v>5250</v>
      </c>
      <c r="B65" s="75" t="s">
        <v>40</v>
      </c>
      <c r="C65" s="61">
        <v>59059</v>
      </c>
      <c r="D65" s="61">
        <v>60568</v>
      </c>
      <c r="E65" s="47"/>
      <c r="F65" s="47"/>
      <c r="G65" s="47"/>
      <c r="H65" s="47"/>
      <c r="I65" s="113">
        <v>18541</v>
      </c>
      <c r="J65" s="59">
        <f t="shared" si="10"/>
        <v>18541</v>
      </c>
      <c r="K65" s="47"/>
      <c r="L65" s="75"/>
      <c r="M65" s="47"/>
      <c r="N65" s="75"/>
      <c r="O65" s="166">
        <v>25254</v>
      </c>
      <c r="P65" s="75">
        <v>0</v>
      </c>
      <c r="Q65" s="75">
        <v>28000</v>
      </c>
      <c r="R65" s="148"/>
      <c r="S65" s="47"/>
      <c r="T65" s="75"/>
      <c r="U65" s="195">
        <v>25254</v>
      </c>
      <c r="V65" s="59"/>
      <c r="W65" s="59">
        <f t="shared" si="11"/>
        <v>28000</v>
      </c>
    </row>
    <row r="66" spans="1:23" x14ac:dyDescent="0.2">
      <c r="A66" s="92">
        <v>5310</v>
      </c>
      <c r="B66" s="75" t="s">
        <v>107</v>
      </c>
      <c r="C66" s="61">
        <v>6795</v>
      </c>
      <c r="D66" s="61">
        <v>8477</v>
      </c>
      <c r="E66" s="47"/>
      <c r="F66" s="47">
        <v>7500</v>
      </c>
      <c r="G66" s="47"/>
      <c r="H66" s="47">
        <v>8000</v>
      </c>
      <c r="I66" s="113">
        <v>3893</v>
      </c>
      <c r="J66" s="59">
        <f t="shared" si="10"/>
        <v>-4107</v>
      </c>
      <c r="K66" s="47"/>
      <c r="L66" s="75"/>
      <c r="M66" s="47"/>
      <c r="N66" s="75"/>
      <c r="O66" s="166">
        <v>5932</v>
      </c>
      <c r="P66" s="75">
        <v>0</v>
      </c>
      <c r="Q66" s="75">
        <v>7000</v>
      </c>
      <c r="R66" s="148"/>
      <c r="S66" s="47"/>
      <c r="T66" s="75"/>
      <c r="U66" s="195">
        <v>5932</v>
      </c>
      <c r="V66" s="59"/>
      <c r="W66" s="59">
        <f t="shared" si="11"/>
        <v>7000</v>
      </c>
    </row>
    <row r="67" spans="1:23" x14ac:dyDescent="0.2">
      <c r="A67" s="92">
        <v>5292</v>
      </c>
      <c r="B67" s="75" t="s">
        <v>112</v>
      </c>
      <c r="C67" s="61">
        <v>-22812</v>
      </c>
      <c r="D67" s="61">
        <v>-23293</v>
      </c>
      <c r="E67" s="47"/>
      <c r="F67" s="47"/>
      <c r="G67" s="47"/>
      <c r="H67" s="47"/>
      <c r="I67" s="113">
        <v>-4392</v>
      </c>
      <c r="J67" s="59">
        <f t="shared" si="10"/>
        <v>-4392</v>
      </c>
      <c r="K67" s="47"/>
      <c r="L67" s="75"/>
      <c r="M67" s="47"/>
      <c r="N67" s="75"/>
      <c r="O67" s="166">
        <v>-4392</v>
      </c>
      <c r="P67" s="75">
        <v>0</v>
      </c>
      <c r="Q67" s="75">
        <v>-5000</v>
      </c>
      <c r="R67" s="148"/>
      <c r="S67" s="47"/>
      <c r="T67" s="75"/>
      <c r="U67" s="195">
        <v>-4392</v>
      </c>
      <c r="V67" s="59"/>
      <c r="W67" s="59">
        <f t="shared" si="11"/>
        <v>-5000</v>
      </c>
    </row>
    <row r="68" spans="1:23" x14ac:dyDescent="0.2">
      <c r="A68" s="92">
        <v>5295</v>
      </c>
      <c r="B68" s="75" t="s">
        <v>104</v>
      </c>
      <c r="C68" s="61">
        <v>-59059</v>
      </c>
      <c r="D68" s="61">
        <v>-60568</v>
      </c>
      <c r="E68" s="47"/>
      <c r="F68" s="47"/>
      <c r="G68" s="47"/>
      <c r="H68" s="47"/>
      <c r="I68" s="113">
        <v>-18541</v>
      </c>
      <c r="J68" s="59">
        <f t="shared" si="10"/>
        <v>-18541</v>
      </c>
      <c r="K68" s="47"/>
      <c r="L68" s="75"/>
      <c r="M68" s="47"/>
      <c r="N68" s="75"/>
      <c r="O68" s="166">
        <v>-25254</v>
      </c>
      <c r="P68" s="75">
        <v>0</v>
      </c>
      <c r="Q68" s="75">
        <v>-28000</v>
      </c>
      <c r="R68" s="148"/>
      <c r="S68" s="47"/>
      <c r="T68" s="75"/>
      <c r="U68" s="195">
        <v>-25254</v>
      </c>
      <c r="V68" s="59"/>
      <c r="W68" s="59">
        <f t="shared" si="11"/>
        <v>-28000</v>
      </c>
    </row>
    <row r="69" spans="1:23" x14ac:dyDescent="0.2">
      <c r="A69" s="92">
        <v>5315</v>
      </c>
      <c r="B69" s="75" t="s">
        <v>145</v>
      </c>
      <c r="C69" s="61"/>
      <c r="D69" s="61"/>
      <c r="E69" s="47"/>
      <c r="F69" s="47"/>
      <c r="G69" s="47"/>
      <c r="H69" s="47"/>
      <c r="I69" s="113">
        <v>177</v>
      </c>
      <c r="J69" s="59">
        <f t="shared" si="10"/>
        <v>177</v>
      </c>
      <c r="K69" s="47"/>
      <c r="L69" s="75"/>
      <c r="M69" s="47"/>
      <c r="N69" s="75"/>
      <c r="O69" s="166"/>
      <c r="P69" s="47"/>
      <c r="Q69" s="75"/>
      <c r="R69" s="148"/>
      <c r="S69" s="47"/>
      <c r="T69" s="75"/>
      <c r="U69" s="195"/>
      <c r="V69" s="59"/>
      <c r="W69" s="59">
        <f t="shared" si="11"/>
        <v>0</v>
      </c>
    </row>
    <row r="70" spans="1:23" x14ac:dyDescent="0.2">
      <c r="A70" s="92">
        <v>5311</v>
      </c>
      <c r="B70" s="75" t="s">
        <v>148</v>
      </c>
      <c r="C70" s="61"/>
      <c r="D70" s="61"/>
      <c r="E70" s="47"/>
      <c r="F70" s="47"/>
      <c r="G70" s="47"/>
      <c r="H70" s="47"/>
      <c r="I70" s="113">
        <v>0</v>
      </c>
      <c r="J70" s="59">
        <f t="shared" si="10"/>
        <v>0</v>
      </c>
      <c r="K70" s="47"/>
      <c r="L70" s="75"/>
      <c r="M70" s="47"/>
      <c r="N70" s="75"/>
      <c r="O70" s="166"/>
      <c r="P70" s="47"/>
      <c r="Q70" s="75"/>
      <c r="R70" s="148"/>
      <c r="S70" s="47"/>
      <c r="T70" s="75"/>
      <c r="U70" s="195"/>
      <c r="V70" s="59"/>
      <c r="W70" s="59">
        <f t="shared" si="11"/>
        <v>0</v>
      </c>
    </row>
    <row r="71" spans="1:23" x14ac:dyDescent="0.2">
      <c r="A71" s="92">
        <v>5400</v>
      </c>
      <c r="B71" s="75" t="s">
        <v>36</v>
      </c>
      <c r="C71" s="61">
        <v>80630.350000000006</v>
      </c>
      <c r="D71" s="61">
        <v>67829</v>
      </c>
      <c r="E71" s="47"/>
      <c r="F71" s="47">
        <v>82000</v>
      </c>
      <c r="G71" s="47"/>
      <c r="H71" s="47">
        <v>70000</v>
      </c>
      <c r="I71" s="113">
        <v>50795.4</v>
      </c>
      <c r="J71" s="59">
        <f t="shared" si="10"/>
        <v>-19204.599999999999</v>
      </c>
      <c r="K71" s="47"/>
      <c r="L71" s="75">
        <v>40000</v>
      </c>
      <c r="M71" s="47"/>
      <c r="N71" s="75">
        <v>54000</v>
      </c>
      <c r="O71" s="166">
        <v>80003.63</v>
      </c>
      <c r="P71" s="75">
        <v>0</v>
      </c>
      <c r="Q71" s="75">
        <v>86000</v>
      </c>
      <c r="R71" s="148">
        <v>7893.33</v>
      </c>
      <c r="S71" s="47"/>
      <c r="T71" s="75">
        <v>8000</v>
      </c>
      <c r="U71" s="195">
        <v>87897.01</v>
      </c>
      <c r="V71" s="59"/>
      <c r="W71" s="59">
        <f t="shared" si="11"/>
        <v>94000</v>
      </c>
    </row>
    <row r="72" spans="1:23" x14ac:dyDescent="0.2">
      <c r="A72" s="92">
        <v>5405</v>
      </c>
      <c r="B72" s="75" t="s">
        <v>110</v>
      </c>
      <c r="C72" s="61">
        <v>8528.65</v>
      </c>
      <c r="D72" s="61">
        <v>11177</v>
      </c>
      <c r="E72" s="47"/>
      <c r="F72" s="47">
        <v>9000</v>
      </c>
      <c r="G72" s="47"/>
      <c r="H72" s="47">
        <v>10000</v>
      </c>
      <c r="I72" s="113">
        <v>6677.6</v>
      </c>
      <c r="J72" s="59">
        <f t="shared" si="10"/>
        <v>-3322.3999999999996</v>
      </c>
      <c r="K72" s="47"/>
      <c r="L72" s="75">
        <v>2500</v>
      </c>
      <c r="M72" s="47"/>
      <c r="N72" s="75">
        <v>5000</v>
      </c>
      <c r="O72" s="166">
        <v>5651.26</v>
      </c>
      <c r="P72" s="75">
        <v>0</v>
      </c>
      <c r="Q72" s="75">
        <v>6000</v>
      </c>
      <c r="R72" s="148">
        <v>1128.73</v>
      </c>
      <c r="S72" s="47"/>
      <c r="T72" s="75">
        <v>1300</v>
      </c>
      <c r="U72" s="195">
        <v>6779.99</v>
      </c>
      <c r="V72" s="59"/>
      <c r="W72" s="59">
        <f t="shared" si="11"/>
        <v>7300</v>
      </c>
    </row>
    <row r="73" spans="1:23" x14ac:dyDescent="0.2">
      <c r="A73" s="92">
        <v>5920</v>
      </c>
      <c r="B73" s="75" t="s">
        <v>103</v>
      </c>
      <c r="C73" s="61">
        <v>2997</v>
      </c>
      <c r="D73" s="61">
        <v>2865</v>
      </c>
      <c r="E73" s="47"/>
      <c r="F73" s="47">
        <v>3500</v>
      </c>
      <c r="G73" s="47"/>
      <c r="H73" s="47">
        <v>2500</v>
      </c>
      <c r="I73" s="113">
        <v>1946</v>
      </c>
      <c r="J73" s="59">
        <f t="shared" si="10"/>
        <v>-554</v>
      </c>
      <c r="K73" s="47"/>
      <c r="L73" s="75">
        <v>1500</v>
      </c>
      <c r="M73" s="47"/>
      <c r="N73" s="75">
        <v>2000</v>
      </c>
      <c r="O73" s="166">
        <v>1854</v>
      </c>
      <c r="P73" s="75">
        <v>0</v>
      </c>
      <c r="Q73" s="75">
        <v>2000</v>
      </c>
      <c r="R73" s="148"/>
      <c r="S73" s="47"/>
      <c r="T73" s="75">
        <v>0</v>
      </c>
      <c r="U73" s="195">
        <v>1854</v>
      </c>
      <c r="V73" s="59"/>
      <c r="W73" s="59">
        <f t="shared" si="11"/>
        <v>2000</v>
      </c>
    </row>
    <row r="74" spans="1:23" x14ac:dyDescent="0.2">
      <c r="A74" s="92">
        <v>5945</v>
      </c>
      <c r="B74" s="75" t="s">
        <v>37</v>
      </c>
      <c r="C74" s="61">
        <v>36914.699999999997</v>
      </c>
      <c r="D74" s="61">
        <v>36491</v>
      </c>
      <c r="E74" s="47"/>
      <c r="F74" s="47">
        <v>40000</v>
      </c>
      <c r="G74" s="47"/>
      <c r="H74" s="80">
        <v>35000</v>
      </c>
      <c r="I74" s="113">
        <v>13725.3</v>
      </c>
      <c r="J74" s="59">
        <f t="shared" si="10"/>
        <v>-21274.7</v>
      </c>
      <c r="K74" s="47"/>
      <c r="L74" s="90">
        <v>2500</v>
      </c>
      <c r="M74" s="47"/>
      <c r="N74" s="90">
        <v>28000</v>
      </c>
      <c r="O74" s="167">
        <v>19322</v>
      </c>
      <c r="P74" s="75">
        <v>0</v>
      </c>
      <c r="Q74" s="90">
        <v>21000</v>
      </c>
      <c r="R74" s="149"/>
      <c r="S74" s="47"/>
      <c r="T74" s="90">
        <v>0</v>
      </c>
      <c r="U74" s="196">
        <v>19322</v>
      </c>
      <c r="V74" s="59"/>
      <c r="W74" s="59">
        <f t="shared" si="11"/>
        <v>21000</v>
      </c>
    </row>
    <row r="75" spans="1:23" x14ac:dyDescent="0.2">
      <c r="A75" s="92">
        <v>5800</v>
      </c>
      <c r="B75" s="75" t="s">
        <v>144</v>
      </c>
      <c r="C75" s="61">
        <v>0</v>
      </c>
      <c r="D75" s="61"/>
      <c r="E75" s="47"/>
      <c r="F75" s="47"/>
      <c r="G75" s="47"/>
      <c r="H75" s="47"/>
      <c r="I75" s="113">
        <v>0</v>
      </c>
      <c r="J75" s="59">
        <f t="shared" si="10"/>
        <v>0</v>
      </c>
      <c r="K75" s="47"/>
      <c r="L75" s="47"/>
      <c r="M75" s="47"/>
      <c r="N75" s="47"/>
      <c r="O75" s="162"/>
      <c r="P75" s="47"/>
      <c r="Q75" s="47"/>
      <c r="R75" s="142"/>
      <c r="S75" s="47"/>
      <c r="T75" s="47"/>
      <c r="U75" s="189"/>
      <c r="V75" s="59"/>
      <c r="W75" s="59">
        <f t="shared" si="11"/>
        <v>0</v>
      </c>
    </row>
    <row r="76" spans="1:23" x14ac:dyDescent="0.2">
      <c r="A76" s="57" t="s">
        <v>38</v>
      </c>
      <c r="B76" s="74"/>
      <c r="C76" s="65">
        <f>SUM(C61:C75)</f>
        <v>841821.62</v>
      </c>
      <c r="D76" s="65">
        <f>SUM(D61:D75)</f>
        <v>618004.42000000004</v>
      </c>
      <c r="E76" s="48"/>
      <c r="F76" s="48">
        <f>SUM(F61:F75)</f>
        <v>879000</v>
      </c>
      <c r="G76" s="48"/>
      <c r="H76" s="48">
        <f>SUM(H61:H75)</f>
        <v>635500</v>
      </c>
      <c r="I76" s="115">
        <f>SUM(I61:I75)</f>
        <v>455775.48</v>
      </c>
      <c r="J76" s="95"/>
      <c r="K76" s="96"/>
      <c r="L76" s="58">
        <f>SUM(L61:L75)</f>
        <v>351500</v>
      </c>
      <c r="M76" s="96"/>
      <c r="N76" s="58">
        <f>SUM(N61:N75)</f>
        <v>491000</v>
      </c>
      <c r="O76" s="160">
        <f>O61+O62+O63+O64+O65+O66+O67+O68+O69+O70+O71+O72+O73+O74+O75</f>
        <v>433112.21</v>
      </c>
      <c r="P76" s="96"/>
      <c r="Q76" s="58">
        <f>Q61+Q62+Q63+Q64+Q65+Q66+Q67+Q68+Q69+Q70+Q71+Q72+Q73+Q74+Q75</f>
        <v>462000</v>
      </c>
      <c r="R76" s="141">
        <f>R61+R62+R63+R64+R65+R66+R67+R68+R69+R70+R71+R72+R73+R74+R75</f>
        <v>73008.34</v>
      </c>
      <c r="S76" s="96"/>
      <c r="T76" s="58">
        <f>T61+T62+T63+T64+T65+T66+T67+T68+T69+T70+T71+T72+T73+T74+T75</f>
        <v>76300</v>
      </c>
      <c r="U76" s="188">
        <f>SUM(U61:U75)</f>
        <v>506120.6</v>
      </c>
      <c r="V76" s="59"/>
      <c r="W76" s="57">
        <f t="shared" si="11"/>
        <v>538300</v>
      </c>
    </row>
    <row r="77" spans="1:23" x14ac:dyDescent="0.2">
      <c r="A77" s="49"/>
      <c r="B77" s="49" t="s">
        <v>41</v>
      </c>
      <c r="C77" s="68"/>
      <c r="D77" s="68"/>
      <c r="E77" s="49"/>
      <c r="F77" s="49"/>
      <c r="G77" s="49"/>
      <c r="H77" s="49"/>
      <c r="I77" s="99"/>
      <c r="J77" s="83"/>
      <c r="K77" s="49"/>
      <c r="L77" s="49"/>
      <c r="M77" s="49"/>
      <c r="N77" s="49"/>
      <c r="O77" s="162"/>
      <c r="P77" s="49"/>
      <c r="Q77" s="49"/>
      <c r="R77" s="142"/>
      <c r="S77" s="49"/>
      <c r="T77" s="49"/>
      <c r="U77" s="189"/>
      <c r="V77" s="83"/>
      <c r="W77" s="83"/>
    </row>
    <row r="78" spans="1:23" x14ac:dyDescent="0.2">
      <c r="A78" s="92">
        <v>6300</v>
      </c>
      <c r="B78" s="75" t="s">
        <v>85</v>
      </c>
      <c r="C78" s="61">
        <v>79500</v>
      </c>
      <c r="D78" s="61">
        <v>82125</v>
      </c>
      <c r="E78" s="47"/>
      <c r="F78" s="47">
        <v>80000</v>
      </c>
      <c r="G78" s="47"/>
      <c r="H78" s="47">
        <v>80000</v>
      </c>
      <c r="I78" s="113">
        <v>42000</v>
      </c>
      <c r="J78" s="59">
        <f t="shared" ref="J78:J100" si="12">SUM(I78-H78)</f>
        <v>-38000</v>
      </c>
      <c r="K78" s="47"/>
      <c r="L78" s="75">
        <v>44000</v>
      </c>
      <c r="M78" s="47"/>
      <c r="N78" s="75">
        <v>42000</v>
      </c>
      <c r="O78" s="166">
        <v>24000</v>
      </c>
      <c r="P78" s="47"/>
      <c r="Q78" s="75">
        <v>21000</v>
      </c>
      <c r="R78" s="148">
        <v>18000</v>
      </c>
      <c r="S78" s="47"/>
      <c r="T78" s="75">
        <v>18000</v>
      </c>
      <c r="U78" s="195">
        <v>42000</v>
      </c>
      <c r="V78" s="59"/>
      <c r="W78" s="59">
        <f>Q78+T78</f>
        <v>39000</v>
      </c>
    </row>
    <row r="79" spans="1:23" x14ac:dyDescent="0.2">
      <c r="A79" s="92">
        <v>6320</v>
      </c>
      <c r="B79" s="75" t="s">
        <v>42</v>
      </c>
      <c r="C79" s="61">
        <f>348+67.92</f>
        <v>415.92</v>
      </c>
      <c r="D79" s="61">
        <v>336</v>
      </c>
      <c r="E79" s="47"/>
      <c r="F79" s="47">
        <v>0</v>
      </c>
      <c r="G79" s="47"/>
      <c r="H79" s="47"/>
      <c r="I79" s="113"/>
      <c r="J79" s="59">
        <f t="shared" si="12"/>
        <v>0</v>
      </c>
      <c r="K79" s="47"/>
      <c r="L79" s="75"/>
      <c r="M79" s="47"/>
      <c r="N79" s="75"/>
      <c r="O79" s="166"/>
      <c r="P79" s="47"/>
      <c r="Q79" s="75">
        <v>0</v>
      </c>
      <c r="R79" s="148"/>
      <c r="S79" s="47"/>
      <c r="T79" s="75"/>
      <c r="U79" s="195"/>
      <c r="V79" s="59"/>
      <c r="W79" s="59">
        <f t="shared" ref="W79:W102" si="13">Q79+T79</f>
        <v>0</v>
      </c>
    </row>
    <row r="80" spans="1:23" x14ac:dyDescent="0.2">
      <c r="A80" s="92">
        <v>6540</v>
      </c>
      <c r="B80" s="76" t="s">
        <v>137</v>
      </c>
      <c r="C80" s="61">
        <f>2467.46+100+8245.65</f>
        <v>10813.11</v>
      </c>
      <c r="D80" s="61">
        <v>4568</v>
      </c>
      <c r="E80" s="47"/>
      <c r="F80" s="47">
        <v>8000</v>
      </c>
      <c r="G80" s="47"/>
      <c r="H80" s="47">
        <v>7000</v>
      </c>
      <c r="I80" s="113">
        <v>1130</v>
      </c>
      <c r="J80" s="59">
        <f t="shared" si="12"/>
        <v>-5870</v>
      </c>
      <c r="K80" s="47"/>
      <c r="L80" s="75">
        <v>5000</v>
      </c>
      <c r="M80" s="47"/>
      <c r="N80" s="75">
        <v>4500</v>
      </c>
      <c r="O80" s="166">
        <f>1185+929.69</f>
        <v>2114.69</v>
      </c>
      <c r="P80" s="47"/>
      <c r="Q80" s="75">
        <v>4000</v>
      </c>
      <c r="R80" s="148"/>
      <c r="S80" s="47"/>
      <c r="T80" s="75">
        <v>0</v>
      </c>
      <c r="U80" s="195">
        <f>1185+929.69</f>
        <v>2114.69</v>
      </c>
      <c r="V80" s="59"/>
      <c r="W80" s="59">
        <f t="shared" si="13"/>
        <v>4000</v>
      </c>
    </row>
    <row r="81" spans="1:23" x14ac:dyDescent="0.2">
      <c r="A81" s="75">
        <v>6551</v>
      </c>
      <c r="B81" s="75" t="s">
        <v>64</v>
      </c>
      <c r="C81" s="61">
        <v>5349.76</v>
      </c>
      <c r="D81" s="61"/>
      <c r="E81" s="47"/>
      <c r="F81" s="47">
        <v>4000</v>
      </c>
      <c r="G81" s="47"/>
      <c r="H81" s="47">
        <v>5000</v>
      </c>
      <c r="I81" s="113">
        <v>0</v>
      </c>
      <c r="J81" s="59">
        <f t="shared" si="12"/>
        <v>-5000</v>
      </c>
      <c r="K81" s="47"/>
      <c r="L81" s="75"/>
      <c r="M81" s="47"/>
      <c r="N81" s="75">
        <v>1600</v>
      </c>
      <c r="O81" s="166"/>
      <c r="P81" s="47"/>
      <c r="Q81" s="75">
        <v>0</v>
      </c>
      <c r="R81" s="148"/>
      <c r="S81" s="47"/>
      <c r="T81" s="75">
        <v>0</v>
      </c>
      <c r="U81" s="195"/>
      <c r="V81" s="59"/>
      <c r="W81" s="59">
        <f t="shared" si="13"/>
        <v>0</v>
      </c>
    </row>
    <row r="82" spans="1:23" x14ac:dyDescent="0.2">
      <c r="A82" s="75">
        <v>6552</v>
      </c>
      <c r="B82" s="76" t="s">
        <v>121</v>
      </c>
      <c r="C82" s="61">
        <v>1147.18</v>
      </c>
      <c r="D82" s="61">
        <v>2828</v>
      </c>
      <c r="E82" s="47"/>
      <c r="F82" s="47">
        <v>2000</v>
      </c>
      <c r="G82" s="47"/>
      <c r="H82" s="47">
        <v>2500</v>
      </c>
      <c r="I82" s="113">
        <v>0</v>
      </c>
      <c r="J82" s="59">
        <f t="shared" si="12"/>
        <v>-2500</v>
      </c>
      <c r="K82" s="47"/>
      <c r="L82" s="75">
        <v>2000</v>
      </c>
      <c r="M82" s="47"/>
      <c r="N82" s="75">
        <v>2000</v>
      </c>
      <c r="O82" s="166"/>
      <c r="P82" s="47"/>
      <c r="Q82" s="75">
        <v>0</v>
      </c>
      <c r="R82" s="148"/>
      <c r="S82" s="47"/>
      <c r="T82" s="75">
        <v>0</v>
      </c>
      <c r="U82" s="195"/>
      <c r="V82" s="59"/>
      <c r="W82" s="59">
        <f t="shared" si="13"/>
        <v>0</v>
      </c>
    </row>
    <row r="83" spans="1:23" x14ac:dyDescent="0.2">
      <c r="A83" s="75">
        <v>6620</v>
      </c>
      <c r="B83" s="75" t="s">
        <v>46</v>
      </c>
      <c r="C83" s="61">
        <v>0</v>
      </c>
      <c r="D83" s="61"/>
      <c r="E83" s="47"/>
      <c r="F83" s="47">
        <v>0</v>
      </c>
      <c r="G83" s="47"/>
      <c r="H83" s="79">
        <v>1000</v>
      </c>
      <c r="I83" s="113"/>
      <c r="J83" s="59">
        <f t="shared" si="12"/>
        <v>-1000</v>
      </c>
      <c r="K83" s="47"/>
      <c r="L83" s="89"/>
      <c r="M83" s="47"/>
      <c r="N83" s="89"/>
      <c r="O83" s="168"/>
      <c r="P83" s="47"/>
      <c r="Q83" s="89">
        <v>0</v>
      </c>
      <c r="R83" s="150"/>
      <c r="S83" s="47"/>
      <c r="T83" s="89">
        <v>0</v>
      </c>
      <c r="U83" s="197"/>
      <c r="V83" s="59"/>
      <c r="W83" s="59">
        <f t="shared" si="13"/>
        <v>0</v>
      </c>
    </row>
    <row r="84" spans="1:23" x14ac:dyDescent="0.2">
      <c r="A84" s="92">
        <v>6701</v>
      </c>
      <c r="B84" s="75" t="s">
        <v>47</v>
      </c>
      <c r="C84" s="61">
        <v>39206.25</v>
      </c>
      <c r="D84" s="61">
        <v>33165</v>
      </c>
      <c r="E84" s="47"/>
      <c r="F84" s="47">
        <v>45000</v>
      </c>
      <c r="G84" s="47"/>
      <c r="H84" s="79">
        <v>50000</v>
      </c>
      <c r="I84" s="113">
        <v>75637.5</v>
      </c>
      <c r="J84" s="59">
        <f t="shared" si="12"/>
        <v>25637.5</v>
      </c>
      <c r="K84" s="47"/>
      <c r="L84" s="89">
        <v>90000</v>
      </c>
      <c r="M84" s="47"/>
      <c r="N84" s="89">
        <v>90000</v>
      </c>
      <c r="O84" s="168">
        <v>57150</v>
      </c>
      <c r="P84" s="47"/>
      <c r="Q84" s="89">
        <v>50000</v>
      </c>
      <c r="R84" s="150">
        <v>23880</v>
      </c>
      <c r="S84" s="47"/>
      <c r="T84" s="89">
        <v>25000</v>
      </c>
      <c r="U84" s="197">
        <v>81030</v>
      </c>
      <c r="V84" s="59"/>
      <c r="W84" s="59">
        <f t="shared" si="13"/>
        <v>75000</v>
      </c>
    </row>
    <row r="85" spans="1:23" x14ac:dyDescent="0.2">
      <c r="A85" s="92">
        <v>6705</v>
      </c>
      <c r="B85" s="75" t="s">
        <v>48</v>
      </c>
      <c r="C85" s="61">
        <v>99729.7</v>
      </c>
      <c r="D85" s="61">
        <v>203257</v>
      </c>
      <c r="E85" s="47"/>
      <c r="F85" s="47">
        <v>120000</v>
      </c>
      <c r="G85" s="47"/>
      <c r="H85" s="47">
        <v>220000</v>
      </c>
      <c r="I85" s="113">
        <v>214374.45</v>
      </c>
      <c r="J85" s="59">
        <f t="shared" si="12"/>
        <v>-5625.5499999999884</v>
      </c>
      <c r="K85" s="47"/>
      <c r="L85" s="75">
        <v>240000</v>
      </c>
      <c r="M85" s="47"/>
      <c r="N85" s="75">
        <v>220000</v>
      </c>
      <c r="O85" s="166">
        <v>147666.79999999999</v>
      </c>
      <c r="P85" s="47"/>
      <c r="Q85" s="75">
        <v>135000</v>
      </c>
      <c r="R85" s="148">
        <v>78755.360000000001</v>
      </c>
      <c r="S85" s="47"/>
      <c r="T85" s="75">
        <v>80000</v>
      </c>
      <c r="U85" s="195">
        <v>226422.16</v>
      </c>
      <c r="V85" s="59"/>
      <c r="W85" s="59">
        <f t="shared" si="13"/>
        <v>215000</v>
      </c>
    </row>
    <row r="86" spans="1:23" x14ac:dyDescent="0.2">
      <c r="A86" s="75">
        <v>6791</v>
      </c>
      <c r="B86" s="75" t="s">
        <v>140</v>
      </c>
      <c r="C86" s="61"/>
      <c r="D86" s="61"/>
      <c r="E86" s="47"/>
      <c r="F86" s="47"/>
      <c r="G86" s="47"/>
      <c r="H86" s="47"/>
      <c r="I86" s="113">
        <v>41614.300000000003</v>
      </c>
      <c r="J86" s="59"/>
      <c r="K86" s="47"/>
      <c r="L86" s="75">
        <v>80000</v>
      </c>
      <c r="M86" s="47"/>
      <c r="N86" s="75">
        <v>52000</v>
      </c>
      <c r="O86" s="166"/>
      <c r="P86" s="47"/>
      <c r="Q86" s="75">
        <v>0</v>
      </c>
      <c r="R86" s="148">
        <v>44278.8</v>
      </c>
      <c r="S86" s="47"/>
      <c r="T86" s="75">
        <v>50000</v>
      </c>
      <c r="U86" s="195">
        <v>44278.8</v>
      </c>
      <c r="V86" s="59"/>
      <c r="W86" s="59">
        <f t="shared" si="13"/>
        <v>50000</v>
      </c>
    </row>
    <row r="87" spans="1:23" x14ac:dyDescent="0.2">
      <c r="A87" s="75">
        <v>6792</v>
      </c>
      <c r="B87" s="75" t="s">
        <v>141</v>
      </c>
      <c r="C87" s="61"/>
      <c r="D87" s="61"/>
      <c r="E87" s="47"/>
      <c r="F87" s="47"/>
      <c r="G87" s="47"/>
      <c r="H87" s="47"/>
      <c r="I87" s="113">
        <v>75750</v>
      </c>
      <c r="J87" s="59"/>
      <c r="K87" s="47"/>
      <c r="L87" s="75">
        <v>110000</v>
      </c>
      <c r="M87" s="47"/>
      <c r="N87" s="75">
        <v>100000</v>
      </c>
      <c r="O87" s="166"/>
      <c r="P87" s="47"/>
      <c r="Q87" s="75">
        <v>0</v>
      </c>
      <c r="R87" s="148">
        <v>190350</v>
      </c>
      <c r="S87" s="47"/>
      <c r="T87" s="75">
        <v>200000</v>
      </c>
      <c r="U87" s="195">
        <v>190350</v>
      </c>
      <c r="V87" s="59"/>
      <c r="W87" s="59">
        <f t="shared" si="13"/>
        <v>200000</v>
      </c>
    </row>
    <row r="88" spans="1:23" x14ac:dyDescent="0.2">
      <c r="A88" s="75">
        <v>6798</v>
      </c>
      <c r="B88" s="75" t="s">
        <v>149</v>
      </c>
      <c r="C88" s="61"/>
      <c r="D88" s="61"/>
      <c r="E88" s="47"/>
      <c r="F88" s="47"/>
      <c r="G88" s="47"/>
      <c r="H88" s="47"/>
      <c r="I88" s="113">
        <v>9588</v>
      </c>
      <c r="J88" s="59"/>
      <c r="K88" s="47"/>
      <c r="L88" s="75"/>
      <c r="M88" s="47"/>
      <c r="N88" s="75">
        <v>9600</v>
      </c>
      <c r="O88" s="166"/>
      <c r="P88" s="47"/>
      <c r="Q88" s="75">
        <v>0</v>
      </c>
      <c r="R88" s="148">
        <v>9588</v>
      </c>
      <c r="S88" s="47"/>
      <c r="T88" s="75">
        <v>9588</v>
      </c>
      <c r="U88" s="195">
        <v>79684.039999999994</v>
      </c>
      <c r="V88" s="59"/>
      <c r="W88" s="59">
        <f t="shared" si="13"/>
        <v>9588</v>
      </c>
    </row>
    <row r="89" spans="1:23" x14ac:dyDescent="0.2">
      <c r="A89" s="92">
        <v>6800</v>
      </c>
      <c r="B89" s="75" t="s">
        <v>49</v>
      </c>
      <c r="C89" s="61">
        <v>12161.1</v>
      </c>
      <c r="D89" s="61">
        <v>5885</v>
      </c>
      <c r="E89" s="47"/>
      <c r="F89" s="47">
        <v>14000</v>
      </c>
      <c r="G89" s="47"/>
      <c r="H89" s="47">
        <v>7000</v>
      </c>
      <c r="I89" s="113">
        <v>3700.57</v>
      </c>
      <c r="J89" s="59">
        <f t="shared" si="12"/>
        <v>-3299.43</v>
      </c>
      <c r="K89" s="47"/>
      <c r="L89" s="75">
        <v>15000</v>
      </c>
      <c r="M89" s="47"/>
      <c r="N89" s="75">
        <v>2500</v>
      </c>
      <c r="O89" s="166"/>
      <c r="P89" s="47"/>
      <c r="Q89" s="75">
        <v>5000</v>
      </c>
      <c r="R89" s="148"/>
      <c r="S89" s="47"/>
      <c r="T89" s="75">
        <v>0</v>
      </c>
      <c r="U89" s="195"/>
      <c r="V89" s="59"/>
      <c r="W89" s="59">
        <f t="shared" si="13"/>
        <v>5000</v>
      </c>
    </row>
    <row r="90" spans="1:23" x14ac:dyDescent="0.2">
      <c r="A90" s="92">
        <v>6840</v>
      </c>
      <c r="B90" s="75" t="s">
        <v>50</v>
      </c>
      <c r="C90" s="61">
        <v>1218.2</v>
      </c>
      <c r="D90" s="61"/>
      <c r="E90" s="47"/>
      <c r="F90" s="47">
        <v>0</v>
      </c>
      <c r="G90" s="47"/>
      <c r="H90" s="47"/>
      <c r="I90" s="113"/>
      <c r="J90" s="59">
        <f t="shared" si="12"/>
        <v>0</v>
      </c>
      <c r="K90" s="47"/>
      <c r="L90" s="75"/>
      <c r="M90" s="47"/>
      <c r="N90" s="75">
        <v>5000</v>
      </c>
      <c r="O90" s="166">
        <v>1059</v>
      </c>
      <c r="P90" s="47"/>
      <c r="Q90" s="75">
        <v>2000</v>
      </c>
      <c r="R90" s="148"/>
      <c r="S90" s="47"/>
      <c r="T90" s="75">
        <v>0</v>
      </c>
      <c r="U90" s="195">
        <v>1059</v>
      </c>
      <c r="V90" s="59"/>
      <c r="W90" s="59">
        <f t="shared" si="13"/>
        <v>2000</v>
      </c>
    </row>
    <row r="91" spans="1:23" x14ac:dyDescent="0.2">
      <c r="A91" s="92">
        <v>6860</v>
      </c>
      <c r="B91" s="76" t="s">
        <v>177</v>
      </c>
      <c r="C91" s="61">
        <v>19911.310000000001</v>
      </c>
      <c r="D91" s="61"/>
      <c r="E91" s="47"/>
      <c r="F91" s="47">
        <v>10000</v>
      </c>
      <c r="G91" s="47"/>
      <c r="H91" s="47">
        <v>10000</v>
      </c>
      <c r="I91" s="113">
        <v>2180</v>
      </c>
      <c r="J91" s="59">
        <f t="shared" si="12"/>
        <v>-7820</v>
      </c>
      <c r="K91" s="47"/>
      <c r="L91" s="75">
        <v>10000</v>
      </c>
      <c r="M91" s="47"/>
      <c r="N91" s="75">
        <v>9000</v>
      </c>
      <c r="O91" s="166"/>
      <c r="P91" s="47"/>
      <c r="Q91" s="78">
        <v>0</v>
      </c>
      <c r="R91" s="148"/>
      <c r="S91" s="47"/>
      <c r="T91" s="75">
        <v>0</v>
      </c>
      <c r="U91" s="195"/>
      <c r="V91" s="59"/>
      <c r="W91" s="59">
        <f t="shared" si="13"/>
        <v>0</v>
      </c>
    </row>
    <row r="92" spans="1:23" x14ac:dyDescent="0.2">
      <c r="A92" s="92">
        <v>6900</v>
      </c>
      <c r="B92" s="76" t="s">
        <v>143</v>
      </c>
      <c r="C92" s="61">
        <v>12505.34</v>
      </c>
      <c r="D92" s="61">
        <v>14357</v>
      </c>
      <c r="E92" s="47"/>
      <c r="F92" s="47">
        <v>13000</v>
      </c>
      <c r="G92" s="47"/>
      <c r="H92" s="47">
        <v>14000</v>
      </c>
      <c r="I92" s="113">
        <v>8887.33</v>
      </c>
      <c r="J92" s="59">
        <f t="shared" si="12"/>
        <v>-5112.67</v>
      </c>
      <c r="K92" s="47"/>
      <c r="L92" s="75">
        <v>25000</v>
      </c>
      <c r="M92" s="47"/>
      <c r="N92" s="75">
        <v>22500</v>
      </c>
      <c r="O92" s="166">
        <v>7832</v>
      </c>
      <c r="P92" s="47"/>
      <c r="Q92" s="75">
        <v>8000</v>
      </c>
      <c r="R92" s="148"/>
      <c r="S92" s="47"/>
      <c r="T92" s="75">
        <v>0</v>
      </c>
      <c r="U92" s="195">
        <v>7832</v>
      </c>
      <c r="V92" s="59"/>
      <c r="W92" s="59">
        <f t="shared" si="13"/>
        <v>8000</v>
      </c>
    </row>
    <row r="93" spans="1:23" x14ac:dyDescent="0.2">
      <c r="A93" s="92">
        <v>6940</v>
      </c>
      <c r="B93" s="76" t="s">
        <v>159</v>
      </c>
      <c r="C93" s="61">
        <v>1569.48</v>
      </c>
      <c r="D93" s="61">
        <v>27923</v>
      </c>
      <c r="E93" s="47"/>
      <c r="F93" s="47">
        <v>2000</v>
      </c>
      <c r="G93" s="47"/>
      <c r="H93" s="47">
        <v>25000</v>
      </c>
      <c r="I93" s="113">
        <v>12822.8</v>
      </c>
      <c r="J93" s="59">
        <f t="shared" si="12"/>
        <v>-12177.2</v>
      </c>
      <c r="K93" s="47"/>
      <c r="L93" s="75">
        <v>15000</v>
      </c>
      <c r="M93" s="47"/>
      <c r="N93" s="75">
        <v>22500</v>
      </c>
      <c r="O93" s="166">
        <v>4834.8</v>
      </c>
      <c r="P93" s="47"/>
      <c r="Q93" s="77">
        <v>30000</v>
      </c>
      <c r="R93" s="148"/>
      <c r="S93" s="47"/>
      <c r="T93" s="75">
        <v>0</v>
      </c>
      <c r="U93" s="195">
        <v>4834.8</v>
      </c>
      <c r="V93" s="59"/>
      <c r="W93" s="59">
        <f t="shared" si="13"/>
        <v>30000</v>
      </c>
    </row>
    <row r="94" spans="1:23" x14ac:dyDescent="0.2">
      <c r="A94" s="92">
        <v>7320</v>
      </c>
      <c r="B94" s="76" t="s">
        <v>193</v>
      </c>
      <c r="C94" s="61"/>
      <c r="D94" s="61"/>
      <c r="E94" s="47"/>
      <c r="F94" s="47"/>
      <c r="G94" s="47"/>
      <c r="H94" s="47"/>
      <c r="I94" s="113"/>
      <c r="J94" s="59"/>
      <c r="K94" s="47"/>
      <c r="L94" s="75"/>
      <c r="M94" s="47"/>
      <c r="N94" s="75"/>
      <c r="O94" s="166"/>
      <c r="P94" s="47"/>
      <c r="Q94" s="77">
        <v>40000</v>
      </c>
      <c r="R94" s="148"/>
      <c r="S94" s="47"/>
      <c r="T94" s="75"/>
      <c r="U94" s="195"/>
      <c r="V94" s="59"/>
      <c r="W94" s="59"/>
    </row>
    <row r="95" spans="1:23" x14ac:dyDescent="0.2">
      <c r="A95" s="75">
        <v>7321</v>
      </c>
      <c r="B95" s="76" t="s">
        <v>158</v>
      </c>
      <c r="C95" s="61"/>
      <c r="D95" s="61"/>
      <c r="E95" s="47"/>
      <c r="F95" s="47"/>
      <c r="G95" s="47"/>
      <c r="H95" s="47"/>
      <c r="I95" s="113">
        <v>47543.33</v>
      </c>
      <c r="J95" s="59"/>
      <c r="K95" s="47"/>
      <c r="L95" s="75">
        <v>10000</v>
      </c>
      <c r="M95" s="47"/>
      <c r="N95" s="75">
        <v>50000</v>
      </c>
      <c r="O95" s="166">
        <v>0</v>
      </c>
      <c r="P95" s="47"/>
      <c r="Q95" s="77">
        <v>100000</v>
      </c>
      <c r="R95" s="148"/>
      <c r="S95" s="47"/>
      <c r="T95" s="75">
        <v>0</v>
      </c>
      <c r="U95" s="195"/>
      <c r="V95" s="59"/>
      <c r="W95" s="59">
        <f t="shared" si="13"/>
        <v>100000</v>
      </c>
    </row>
    <row r="96" spans="1:23" s="103" customFormat="1" x14ac:dyDescent="0.2">
      <c r="A96" s="92">
        <v>7400</v>
      </c>
      <c r="B96" s="75" t="s">
        <v>138</v>
      </c>
      <c r="C96" s="101">
        <v>2000</v>
      </c>
      <c r="D96" s="101">
        <v>500</v>
      </c>
      <c r="E96" s="102"/>
      <c r="F96" s="102">
        <v>0</v>
      </c>
      <c r="G96" s="102"/>
      <c r="H96" s="102">
        <v>500</v>
      </c>
      <c r="I96" s="123">
        <v>500</v>
      </c>
      <c r="J96" s="100">
        <f t="shared" si="12"/>
        <v>0</v>
      </c>
      <c r="K96" s="102"/>
      <c r="L96" s="135">
        <v>1000</v>
      </c>
      <c r="M96" s="102"/>
      <c r="N96" s="135"/>
      <c r="O96" s="166">
        <v>2000</v>
      </c>
      <c r="P96" s="102"/>
      <c r="Q96" s="75">
        <v>2000</v>
      </c>
      <c r="R96" s="151"/>
      <c r="S96" s="102"/>
      <c r="T96" s="135">
        <v>0</v>
      </c>
      <c r="U96" s="198">
        <v>2000</v>
      </c>
      <c r="V96" s="100"/>
      <c r="W96" s="100">
        <f t="shared" si="13"/>
        <v>2000</v>
      </c>
    </row>
    <row r="97" spans="1:23" x14ac:dyDescent="0.2">
      <c r="A97" s="75">
        <v>7420</v>
      </c>
      <c r="B97" s="76" t="s">
        <v>127</v>
      </c>
      <c r="C97" s="61">
        <v>1142.74</v>
      </c>
      <c r="D97" s="61">
        <v>1795.9</v>
      </c>
      <c r="E97" s="47"/>
      <c r="F97" s="47">
        <v>1000</v>
      </c>
      <c r="G97" s="47"/>
      <c r="H97" s="47">
        <v>1500</v>
      </c>
      <c r="I97" s="113">
        <v>8511.34</v>
      </c>
      <c r="J97" s="59">
        <f t="shared" si="12"/>
        <v>7011.34</v>
      </c>
      <c r="K97" s="47"/>
      <c r="L97" s="75">
        <v>26000</v>
      </c>
      <c r="M97" s="47"/>
      <c r="N97" s="75">
        <v>28000</v>
      </c>
      <c r="O97" s="166">
        <v>8199.8700000000008</v>
      </c>
      <c r="P97" s="47"/>
      <c r="Q97" s="75">
        <v>9000</v>
      </c>
      <c r="R97" s="148">
        <v>996.6</v>
      </c>
      <c r="S97" s="47"/>
      <c r="T97" s="75">
        <v>0</v>
      </c>
      <c r="U97" s="195">
        <v>9196.4699999999993</v>
      </c>
      <c r="V97" s="59"/>
      <c r="W97" s="59">
        <f t="shared" si="13"/>
        <v>9000</v>
      </c>
    </row>
    <row r="98" spans="1:23" s="136" customFormat="1" x14ac:dyDescent="0.2">
      <c r="A98" s="92">
        <v>7500</v>
      </c>
      <c r="B98" s="92" t="s">
        <v>67</v>
      </c>
      <c r="C98" s="92">
        <v>6030</v>
      </c>
      <c r="D98" s="92">
        <v>8110</v>
      </c>
      <c r="E98" s="63"/>
      <c r="F98" s="63">
        <v>7000</v>
      </c>
      <c r="G98" s="63"/>
      <c r="H98" s="63">
        <v>9000</v>
      </c>
      <c r="I98" s="123">
        <v>11012</v>
      </c>
      <c r="J98" s="92">
        <f t="shared" si="12"/>
        <v>2012</v>
      </c>
      <c r="K98" s="63"/>
      <c r="L98" s="92">
        <v>10000</v>
      </c>
      <c r="M98" s="63"/>
      <c r="N98" s="92">
        <v>11000</v>
      </c>
      <c r="O98" s="166">
        <v>9271.02</v>
      </c>
      <c r="P98" s="63"/>
      <c r="Q98" s="92">
        <v>10000</v>
      </c>
      <c r="R98" s="148">
        <v>4540.04</v>
      </c>
      <c r="S98" s="63"/>
      <c r="T98" s="92">
        <v>0</v>
      </c>
      <c r="U98" s="195">
        <v>13811.06</v>
      </c>
      <c r="V98" s="92"/>
      <c r="W98" s="92">
        <f t="shared" si="13"/>
        <v>10000</v>
      </c>
    </row>
    <row r="99" spans="1:23" x14ac:dyDescent="0.2">
      <c r="A99" s="92">
        <v>7770</v>
      </c>
      <c r="B99" s="75" t="s">
        <v>60</v>
      </c>
      <c r="C99" s="61">
        <v>15651.24</v>
      </c>
      <c r="D99" s="61">
        <v>8396.98</v>
      </c>
      <c r="E99" s="47"/>
      <c r="F99" s="47">
        <v>8000</v>
      </c>
      <c r="G99" s="47"/>
      <c r="H99" s="79">
        <v>9000</v>
      </c>
      <c r="I99" s="113">
        <v>12570.31</v>
      </c>
      <c r="J99" s="59">
        <f t="shared" si="12"/>
        <v>3570.3099999999995</v>
      </c>
      <c r="K99" s="47"/>
      <c r="L99" s="89">
        <v>9500</v>
      </c>
      <c r="M99" s="47"/>
      <c r="N99" s="89">
        <v>10000</v>
      </c>
      <c r="O99" s="168">
        <f>16621.42+1</f>
        <v>16622.419999999998</v>
      </c>
      <c r="P99" s="47"/>
      <c r="Q99" s="89">
        <v>18000</v>
      </c>
      <c r="R99" s="150">
        <f>-1.01+67.96</f>
        <v>66.949999999999989</v>
      </c>
      <c r="S99" s="47"/>
      <c r="T99" s="89">
        <v>0</v>
      </c>
      <c r="U99" s="197">
        <f>0.37+16688.84</f>
        <v>16689.21</v>
      </c>
      <c r="V99" s="59"/>
      <c r="W99" s="59">
        <f t="shared" si="13"/>
        <v>18000</v>
      </c>
    </row>
    <row r="100" spans="1:23" x14ac:dyDescent="0.2">
      <c r="A100" s="75">
        <v>7830</v>
      </c>
      <c r="B100" s="75" t="s">
        <v>62</v>
      </c>
      <c r="C100" s="61">
        <v>-760.4</v>
      </c>
      <c r="D100" s="61"/>
      <c r="E100" s="47"/>
      <c r="F100" s="47">
        <v>0</v>
      </c>
      <c r="G100" s="47"/>
      <c r="H100" s="47">
        <v>0</v>
      </c>
      <c r="I100" s="113"/>
      <c r="J100" s="59">
        <f t="shared" si="12"/>
        <v>0</v>
      </c>
      <c r="K100" s="47"/>
      <c r="L100" s="47"/>
      <c r="M100" s="47"/>
      <c r="N100" s="47"/>
      <c r="O100" s="162"/>
      <c r="P100" s="47"/>
      <c r="Q100" s="47">
        <v>0</v>
      </c>
      <c r="R100" s="142"/>
      <c r="S100" s="47"/>
      <c r="T100" s="47"/>
      <c r="U100" s="189"/>
      <c r="V100" s="59"/>
      <c r="W100" s="59">
        <f t="shared" si="13"/>
        <v>0</v>
      </c>
    </row>
    <row r="101" spans="1:23" x14ac:dyDescent="0.2">
      <c r="A101" s="75">
        <v>8300</v>
      </c>
      <c r="B101" s="76" t="s">
        <v>192</v>
      </c>
      <c r="C101" s="61"/>
      <c r="D101" s="61"/>
      <c r="E101" s="47"/>
      <c r="F101" s="47"/>
      <c r="G101" s="47"/>
      <c r="H101" s="47"/>
      <c r="I101" s="113"/>
      <c r="J101" s="59"/>
      <c r="K101" s="47"/>
      <c r="L101" s="47"/>
      <c r="M101" s="47"/>
      <c r="N101" s="47"/>
      <c r="O101" s="162"/>
      <c r="P101" s="47"/>
      <c r="Q101" s="47"/>
      <c r="R101" s="142"/>
      <c r="S101" s="47"/>
      <c r="T101" s="75">
        <v>20000</v>
      </c>
      <c r="U101" s="195"/>
      <c r="V101" s="59"/>
      <c r="W101" s="59"/>
    </row>
    <row r="102" spans="1:23" x14ac:dyDescent="0.2">
      <c r="A102" s="57" t="s">
        <v>72</v>
      </c>
      <c r="B102" s="74"/>
      <c r="C102" s="65">
        <f>SUM(C78:C100)</f>
        <v>307590.93</v>
      </c>
      <c r="D102" s="65">
        <f>SUM(D78:D100)</f>
        <v>393246.88</v>
      </c>
      <c r="E102" s="48"/>
      <c r="F102" s="48">
        <f>SUM(F78:F100)</f>
        <v>314000</v>
      </c>
      <c r="G102" s="48"/>
      <c r="H102" s="48">
        <f>SUM(H78:H100)</f>
        <v>441500</v>
      </c>
      <c r="I102" s="112">
        <f>SUM(I78:I100)</f>
        <v>567821.93000000005</v>
      </c>
      <c r="J102" s="95"/>
      <c r="K102" s="96"/>
      <c r="L102" s="58">
        <f>SUM(L78:L100)</f>
        <v>692500</v>
      </c>
      <c r="M102" s="96"/>
      <c r="N102" s="58">
        <f>SUM(N78:N100)</f>
        <v>682200</v>
      </c>
      <c r="O102" s="160">
        <f>SUM(O78:O100)</f>
        <v>280750.59999999998</v>
      </c>
      <c r="P102" s="96"/>
      <c r="Q102" s="58">
        <f>SUM(Q78:Q100)</f>
        <v>434000</v>
      </c>
      <c r="R102" s="141">
        <f>SUM(R78:R100)</f>
        <v>370455.75</v>
      </c>
      <c r="S102" s="96"/>
      <c r="T102" s="58">
        <f>SUM(T78:T101)</f>
        <v>402588</v>
      </c>
      <c r="U102" s="58">
        <f>SUM(U78:U101)</f>
        <v>721302.23</v>
      </c>
      <c r="V102" s="59"/>
      <c r="W102" s="57">
        <f t="shared" si="13"/>
        <v>836588</v>
      </c>
    </row>
    <row r="103" spans="1:23" x14ac:dyDescent="0.2">
      <c r="A103" s="49"/>
      <c r="B103" s="49" t="s">
        <v>90</v>
      </c>
      <c r="C103" s="68"/>
      <c r="D103" s="68"/>
      <c r="E103" s="49"/>
      <c r="F103" s="49"/>
      <c r="G103" s="49"/>
      <c r="H103" s="49"/>
      <c r="I103" s="99"/>
      <c r="J103" s="59"/>
      <c r="K103" s="49"/>
      <c r="L103" s="49"/>
      <c r="M103" s="49"/>
      <c r="N103" s="49"/>
      <c r="O103" s="162"/>
      <c r="P103" s="49"/>
      <c r="Q103" s="49"/>
      <c r="R103" s="142"/>
      <c r="S103" s="49"/>
      <c r="T103" s="49"/>
      <c r="U103" s="189"/>
      <c r="V103" s="83"/>
      <c r="W103" s="83"/>
    </row>
    <row r="104" spans="1:23" x14ac:dyDescent="0.2">
      <c r="A104" s="92">
        <v>6554</v>
      </c>
      <c r="B104" s="88" t="s">
        <v>120</v>
      </c>
      <c r="C104" s="61">
        <v>172759.63</v>
      </c>
      <c r="D104" s="61">
        <v>125280</v>
      </c>
      <c r="E104" s="47"/>
      <c r="F104" s="47">
        <v>100000</v>
      </c>
      <c r="G104" s="47"/>
      <c r="H104" s="81">
        <v>120000</v>
      </c>
      <c r="I104" s="113">
        <v>158679.09</v>
      </c>
      <c r="J104" s="59">
        <f t="shared" ref="J104:J112" si="14">SUM(I104-H104)</f>
        <v>38679.089999999997</v>
      </c>
      <c r="K104" s="47"/>
      <c r="L104" s="88">
        <v>140000</v>
      </c>
      <c r="M104" s="47"/>
      <c r="N104" s="88">
        <v>170000</v>
      </c>
      <c r="O104" s="165">
        <v>24612.5</v>
      </c>
      <c r="P104" s="47"/>
      <c r="Q104" s="88">
        <v>28000</v>
      </c>
      <c r="R104" s="147">
        <v>148310</v>
      </c>
      <c r="S104" s="47"/>
      <c r="T104" s="88">
        <v>150000</v>
      </c>
      <c r="U104" s="194">
        <v>172922.5</v>
      </c>
      <c r="V104" s="59"/>
      <c r="W104" s="59">
        <f>Q104+T104</f>
        <v>178000</v>
      </c>
    </row>
    <row r="105" spans="1:23" x14ac:dyDescent="0.2">
      <c r="A105" s="92">
        <v>6553</v>
      </c>
      <c r="B105" s="88" t="s">
        <v>176</v>
      </c>
      <c r="C105" s="61">
        <v>22418.84</v>
      </c>
      <c r="D105" s="61">
        <v>18569.05</v>
      </c>
      <c r="E105" s="47"/>
      <c r="F105" s="47">
        <v>25000</v>
      </c>
      <c r="G105" s="47"/>
      <c r="H105" s="81">
        <v>25000</v>
      </c>
      <c r="I105" s="113">
        <v>41727.72</v>
      </c>
      <c r="J105" s="59">
        <f t="shared" si="14"/>
        <v>16727.72</v>
      </c>
      <c r="K105" s="47"/>
      <c r="L105" s="88">
        <v>20000</v>
      </c>
      <c r="M105" s="47"/>
      <c r="N105" s="88">
        <v>26000</v>
      </c>
      <c r="O105" s="165">
        <v>28551.43</v>
      </c>
      <c r="P105" s="47"/>
      <c r="Q105" s="88">
        <v>25000</v>
      </c>
      <c r="R105" s="147">
        <v>20724.21</v>
      </c>
      <c r="S105" s="47"/>
      <c r="T105" s="88">
        <v>15000</v>
      </c>
      <c r="U105" s="194">
        <v>49275.64</v>
      </c>
      <c r="V105" s="59"/>
      <c r="W105" s="59">
        <f t="shared" ref="W105:W115" si="15">Q105+T105</f>
        <v>40000</v>
      </c>
    </row>
    <row r="106" spans="1:23" x14ac:dyDescent="0.2">
      <c r="A106" s="92">
        <v>6960</v>
      </c>
      <c r="B106" s="88" t="s">
        <v>77</v>
      </c>
      <c r="C106" s="61">
        <v>148328.63</v>
      </c>
      <c r="D106" s="61">
        <v>121968</v>
      </c>
      <c r="E106" s="47"/>
      <c r="F106" s="47">
        <v>160000</v>
      </c>
      <c r="G106" s="47"/>
      <c r="H106" s="81">
        <v>160000</v>
      </c>
      <c r="I106" s="113">
        <v>268948.75</v>
      </c>
      <c r="J106" s="59">
        <f t="shared" si="14"/>
        <v>108948.75</v>
      </c>
      <c r="K106" s="47"/>
      <c r="L106" s="88">
        <v>230000</v>
      </c>
      <c r="M106" s="47"/>
      <c r="N106" s="88">
        <v>185000</v>
      </c>
      <c r="O106" s="165">
        <v>50168.75</v>
      </c>
      <c r="P106" s="47"/>
      <c r="Q106" s="88">
        <v>30000</v>
      </c>
      <c r="R106" s="147">
        <v>159740</v>
      </c>
      <c r="S106" s="47"/>
      <c r="T106" s="88">
        <v>170000</v>
      </c>
      <c r="U106" s="194">
        <v>209908.75</v>
      </c>
      <c r="V106" s="59"/>
      <c r="W106" s="59">
        <f t="shared" si="15"/>
        <v>200000</v>
      </c>
    </row>
    <row r="107" spans="1:23" x14ac:dyDescent="0.2">
      <c r="A107" s="92">
        <v>6795</v>
      </c>
      <c r="B107" s="98" t="s">
        <v>161</v>
      </c>
      <c r="C107" s="61">
        <v>14279.07</v>
      </c>
      <c r="D107" s="61">
        <v>35264</v>
      </c>
      <c r="E107" s="47"/>
      <c r="F107" s="47">
        <v>20000</v>
      </c>
      <c r="G107" s="47"/>
      <c r="H107" s="81">
        <v>20000</v>
      </c>
      <c r="I107" s="113">
        <v>46470</v>
      </c>
      <c r="J107" s="59">
        <f t="shared" si="14"/>
        <v>26470</v>
      </c>
      <c r="K107" s="47"/>
      <c r="L107" s="98">
        <v>60000</v>
      </c>
      <c r="M107" s="47"/>
      <c r="N107" s="98">
        <v>65000</v>
      </c>
      <c r="O107" s="165">
        <v>112512.39</v>
      </c>
      <c r="P107" s="47"/>
      <c r="Q107" s="98">
        <v>115000</v>
      </c>
      <c r="R107" s="147"/>
      <c r="S107" s="47"/>
      <c r="T107" s="98">
        <v>0</v>
      </c>
      <c r="U107" s="194"/>
      <c r="V107" s="59"/>
      <c r="W107" s="59">
        <f t="shared" si="15"/>
        <v>115000</v>
      </c>
    </row>
    <row r="108" spans="1:23" x14ac:dyDescent="0.2">
      <c r="A108" s="92">
        <v>0</v>
      </c>
      <c r="B108" s="88" t="s">
        <v>160</v>
      </c>
      <c r="C108" s="61">
        <v>9726.64</v>
      </c>
      <c r="D108" s="61">
        <v>4924</v>
      </c>
      <c r="E108" s="47"/>
      <c r="F108" s="47">
        <v>15000</v>
      </c>
      <c r="G108" s="47"/>
      <c r="H108" s="81">
        <v>10000</v>
      </c>
      <c r="I108" s="113"/>
      <c r="J108" s="59">
        <f t="shared" si="14"/>
        <v>-10000</v>
      </c>
      <c r="K108" s="47"/>
      <c r="L108" s="88"/>
      <c r="M108" s="47"/>
      <c r="N108" s="88"/>
      <c r="O108" s="165"/>
      <c r="P108" s="47"/>
      <c r="Q108" s="88">
        <v>0</v>
      </c>
      <c r="R108" s="147"/>
      <c r="S108" s="47"/>
      <c r="T108" s="88">
        <v>0</v>
      </c>
      <c r="U108" s="194"/>
      <c r="V108" s="59"/>
      <c r="W108" s="59">
        <f t="shared" si="15"/>
        <v>0</v>
      </c>
    </row>
    <row r="109" spans="1:23" s="103" customFormat="1" x14ac:dyDescent="0.2">
      <c r="A109" s="92">
        <v>6797</v>
      </c>
      <c r="B109" s="98" t="s">
        <v>180</v>
      </c>
      <c r="C109" s="101">
        <v>3285.2</v>
      </c>
      <c r="D109" s="101">
        <v>28134</v>
      </c>
      <c r="E109" s="102"/>
      <c r="F109" s="102">
        <v>5000</v>
      </c>
      <c r="G109" s="102"/>
      <c r="H109" s="109">
        <v>30000</v>
      </c>
      <c r="I109" s="123">
        <v>61014.400000000001</v>
      </c>
      <c r="J109" s="100">
        <f t="shared" si="14"/>
        <v>31014.400000000001</v>
      </c>
      <c r="K109" s="102"/>
      <c r="L109" s="137">
        <v>60000</v>
      </c>
      <c r="M109" s="102"/>
      <c r="N109" s="108">
        <v>4800</v>
      </c>
      <c r="O109" s="169"/>
      <c r="P109" s="102"/>
      <c r="Q109" s="108">
        <v>0</v>
      </c>
      <c r="R109" s="147">
        <v>79684.039999999994</v>
      </c>
      <c r="S109" s="102"/>
      <c r="T109" s="88">
        <v>82000</v>
      </c>
      <c r="U109" s="194">
        <v>112512.39</v>
      </c>
      <c r="V109" s="100"/>
      <c r="W109" s="60">
        <f t="shared" si="15"/>
        <v>82000</v>
      </c>
    </row>
    <row r="110" spans="1:23" x14ac:dyDescent="0.2">
      <c r="A110" s="75">
        <v>7550</v>
      </c>
      <c r="B110" s="98" t="s">
        <v>146</v>
      </c>
      <c r="C110" s="61"/>
      <c r="D110" s="61"/>
      <c r="E110" s="47"/>
      <c r="F110" s="47"/>
      <c r="G110" s="47"/>
      <c r="H110" s="81"/>
      <c r="I110" s="113">
        <v>3000</v>
      </c>
      <c r="J110" s="59"/>
      <c r="K110" s="47"/>
      <c r="L110" s="98"/>
      <c r="M110" s="47"/>
      <c r="N110" s="88">
        <v>3000</v>
      </c>
      <c r="O110" s="165"/>
      <c r="P110" s="47"/>
      <c r="Q110" s="88">
        <v>0</v>
      </c>
      <c r="R110" s="147">
        <v>3000</v>
      </c>
      <c r="S110" s="47"/>
      <c r="T110" s="88">
        <v>3000</v>
      </c>
      <c r="U110" s="194">
        <v>3000</v>
      </c>
      <c r="V110" s="59"/>
      <c r="W110" s="59">
        <f t="shared" si="15"/>
        <v>3000</v>
      </c>
    </row>
    <row r="111" spans="1:23" x14ac:dyDescent="0.2">
      <c r="A111" s="75">
        <v>7780</v>
      </c>
      <c r="B111" s="88" t="s">
        <v>178</v>
      </c>
      <c r="C111" s="61">
        <v>70612.83</v>
      </c>
      <c r="D111" s="61">
        <v>67888.37</v>
      </c>
      <c r="E111" s="47"/>
      <c r="F111" s="47">
        <v>80000</v>
      </c>
      <c r="G111" s="47"/>
      <c r="H111" s="81">
        <v>80000</v>
      </c>
      <c r="I111" s="113">
        <f>1981.63+75393.59</f>
        <v>77375.22</v>
      </c>
      <c r="J111" s="59">
        <f t="shared" si="14"/>
        <v>-2624.7799999999988</v>
      </c>
      <c r="K111" s="47"/>
      <c r="L111" s="88">
        <v>90000</v>
      </c>
      <c r="M111" s="47"/>
      <c r="N111" s="88">
        <v>91000</v>
      </c>
      <c r="O111" s="165">
        <v>408</v>
      </c>
      <c r="P111" s="47"/>
      <c r="Q111" s="88">
        <v>0</v>
      </c>
      <c r="R111" s="147">
        <f>106685.99+25114</f>
        <v>131799.99</v>
      </c>
      <c r="S111" s="47"/>
      <c r="T111" s="88">
        <v>140000</v>
      </c>
      <c r="U111" s="194">
        <f>106685.99+25522+9588</f>
        <v>141795.99</v>
      </c>
      <c r="V111" s="59"/>
      <c r="W111" s="59">
        <f t="shared" si="15"/>
        <v>140000</v>
      </c>
    </row>
    <row r="112" spans="1:23" x14ac:dyDescent="0.2">
      <c r="A112" s="75">
        <v>6965</v>
      </c>
      <c r="B112" s="88" t="s">
        <v>142</v>
      </c>
      <c r="C112" s="61"/>
      <c r="D112" s="61">
        <v>4757</v>
      </c>
      <c r="E112" s="47"/>
      <c r="F112" s="47"/>
      <c r="G112" s="47"/>
      <c r="H112" s="81">
        <v>80000</v>
      </c>
      <c r="I112" s="113"/>
      <c r="J112" s="59">
        <f t="shared" si="14"/>
        <v>-80000</v>
      </c>
      <c r="K112" s="47"/>
      <c r="L112" s="87">
        <v>50000</v>
      </c>
      <c r="M112" s="47"/>
      <c r="N112" s="87"/>
      <c r="O112" s="170"/>
      <c r="P112" s="47"/>
      <c r="Q112" s="121">
        <v>0</v>
      </c>
      <c r="R112" s="152"/>
      <c r="S112" s="47"/>
      <c r="T112" s="121">
        <v>0</v>
      </c>
      <c r="U112" s="199"/>
      <c r="V112" s="59"/>
      <c r="W112" s="59">
        <f t="shared" si="15"/>
        <v>0</v>
      </c>
    </row>
    <row r="113" spans="1:26" x14ac:dyDescent="0.2">
      <c r="A113" s="60">
        <v>6964</v>
      </c>
      <c r="B113" s="88" t="s">
        <v>122</v>
      </c>
      <c r="C113" s="61">
        <v>84193.91</v>
      </c>
      <c r="D113" s="61"/>
      <c r="E113" s="47"/>
      <c r="F113" s="47">
        <v>0</v>
      </c>
      <c r="G113" s="47"/>
      <c r="H113" s="81">
        <v>0</v>
      </c>
      <c r="I113" s="113"/>
      <c r="J113" s="59"/>
      <c r="K113" s="47"/>
      <c r="L113" s="87"/>
      <c r="M113" s="47"/>
      <c r="N113" s="87"/>
      <c r="O113" s="170"/>
      <c r="P113" s="47"/>
      <c r="Q113" s="87"/>
      <c r="R113" s="153"/>
      <c r="S113" s="47"/>
      <c r="T113" s="87"/>
      <c r="U113" s="200"/>
      <c r="V113" s="59"/>
      <c r="W113" s="59">
        <f t="shared" si="15"/>
        <v>0</v>
      </c>
    </row>
    <row r="114" spans="1:26" s="103" customFormat="1" x14ac:dyDescent="0.2">
      <c r="A114" s="92">
        <v>6799</v>
      </c>
      <c r="B114" s="88" t="s">
        <v>194</v>
      </c>
      <c r="C114" s="101"/>
      <c r="D114" s="101"/>
      <c r="E114" s="102"/>
      <c r="F114" s="102"/>
      <c r="G114" s="102"/>
      <c r="H114" s="109"/>
      <c r="I114" s="123">
        <v>109812.5</v>
      </c>
      <c r="J114" s="100"/>
      <c r="K114" s="102"/>
      <c r="L114" s="110"/>
      <c r="M114" s="102"/>
      <c r="N114" s="111">
        <v>40000</v>
      </c>
      <c r="O114" s="179">
        <v>291536.84999999998</v>
      </c>
      <c r="P114" s="102"/>
      <c r="Q114" s="88">
        <v>500000</v>
      </c>
      <c r="R114" s="154"/>
      <c r="S114" s="102"/>
      <c r="T114" s="111"/>
      <c r="U114" s="201">
        <v>291536.84999999998</v>
      </c>
      <c r="V114" s="100"/>
      <c r="W114" s="59">
        <f t="shared" si="15"/>
        <v>500000</v>
      </c>
    </row>
    <row r="115" spans="1:26" x14ac:dyDescent="0.2">
      <c r="A115" s="57" t="s">
        <v>94</v>
      </c>
      <c r="B115" s="74"/>
      <c r="C115" s="65">
        <f>SUM(C104:C113)</f>
        <v>525604.75</v>
      </c>
      <c r="D115" s="65">
        <f>SUM(D104:D113)</f>
        <v>406784.42</v>
      </c>
      <c r="E115" s="48"/>
      <c r="F115" s="48">
        <f>SUM(F104:F113)</f>
        <v>405000</v>
      </c>
      <c r="G115" s="48"/>
      <c r="H115" s="48">
        <f>SUM(H104:H113)</f>
        <v>525000</v>
      </c>
      <c r="I115" s="112">
        <f>SUM(I104:I114)</f>
        <v>767027.67999999993</v>
      </c>
      <c r="J115" s="95"/>
      <c r="K115" s="96"/>
      <c r="L115" s="58">
        <f>SUM(L104:L113)</f>
        <v>650000</v>
      </c>
      <c r="M115" s="96"/>
      <c r="N115" s="58">
        <f>SUM(N104:N114)</f>
        <v>584800</v>
      </c>
      <c r="O115" s="160">
        <f>SUM(O104:O114)</f>
        <v>507789.92</v>
      </c>
      <c r="P115" s="96"/>
      <c r="Q115" s="58">
        <f>Q104+Q105+Q106+Q107+Q108+Q109+Q110+Q111+Q112+Q113+Q114</f>
        <v>698000</v>
      </c>
      <c r="R115" s="141">
        <f>R104+R105+R106+R107+R108+R109+R110+R111+R112+R113+R114</f>
        <v>543258.24</v>
      </c>
      <c r="S115" s="96"/>
      <c r="T115" s="58">
        <f>T104+T105+T106+T107+T108+T109+T110+T111+T112+T113+T114</f>
        <v>560000</v>
      </c>
      <c r="U115" s="58">
        <f>U104+U105+U106+U107+U108+U109+U110+U111+U112+U113+U114</f>
        <v>980952.12</v>
      </c>
      <c r="V115" s="59"/>
      <c r="W115" s="57">
        <f t="shared" si="15"/>
        <v>1258000</v>
      </c>
    </row>
    <row r="116" spans="1:26" x14ac:dyDescent="0.2">
      <c r="A116" s="49"/>
      <c r="B116" s="49" t="s">
        <v>88</v>
      </c>
      <c r="C116" s="68"/>
      <c r="D116" s="68"/>
      <c r="E116" s="49"/>
      <c r="F116" s="49"/>
      <c r="G116" s="49"/>
      <c r="H116" s="49"/>
      <c r="I116" s="99"/>
      <c r="J116" s="59"/>
      <c r="K116" s="49"/>
      <c r="L116" s="49"/>
      <c r="M116" s="49"/>
      <c r="N116" s="49"/>
      <c r="O116" s="162"/>
      <c r="P116" s="49"/>
      <c r="Q116" s="49"/>
      <c r="R116" s="142"/>
      <c r="S116" s="49"/>
      <c r="T116" s="49"/>
      <c r="U116" s="189"/>
      <c r="V116" s="83"/>
      <c r="W116" s="83"/>
    </row>
    <row r="117" spans="1:26" x14ac:dyDescent="0.2">
      <c r="A117" s="60" t="s">
        <v>131</v>
      </c>
      <c r="B117" s="60" t="s">
        <v>65</v>
      </c>
      <c r="C117" s="61">
        <v>37483.26</v>
      </c>
      <c r="D117" s="61">
        <v>28431</v>
      </c>
      <c r="E117" s="47"/>
      <c r="F117" s="47">
        <v>20000</v>
      </c>
      <c r="G117" s="47"/>
      <c r="H117" s="47">
        <v>50000</v>
      </c>
      <c r="I117" s="113"/>
      <c r="J117" s="59">
        <f t="shared" ref="J117:J121" si="16">SUM(I117-H117)</f>
        <v>-50000</v>
      </c>
      <c r="K117" s="47"/>
      <c r="L117" s="75">
        <v>5000</v>
      </c>
      <c r="M117" s="47"/>
      <c r="N117" s="75">
        <v>5000</v>
      </c>
      <c r="O117" s="166"/>
      <c r="P117" s="47"/>
      <c r="Q117" s="75">
        <v>0</v>
      </c>
      <c r="R117" s="148"/>
      <c r="S117" s="47"/>
      <c r="T117" s="75"/>
      <c r="U117" s="195"/>
      <c r="V117" s="59"/>
      <c r="W117" s="59">
        <f>Q117+T117</f>
        <v>0</v>
      </c>
    </row>
    <row r="118" spans="1:26" x14ac:dyDescent="0.2">
      <c r="A118" s="60">
        <v>6794</v>
      </c>
      <c r="B118" s="60" t="s">
        <v>147</v>
      </c>
      <c r="C118" s="61"/>
      <c r="D118" s="61"/>
      <c r="E118" s="47"/>
      <c r="F118" s="47"/>
      <c r="G118" s="47"/>
      <c r="H118" s="47"/>
      <c r="I118" s="113"/>
      <c r="J118" s="59"/>
      <c r="K118" s="47"/>
      <c r="L118" s="75"/>
      <c r="M118" s="47"/>
      <c r="N118" s="75"/>
      <c r="O118" s="166"/>
      <c r="P118" s="47"/>
      <c r="Q118" s="75">
        <v>0</v>
      </c>
      <c r="R118" s="148"/>
      <c r="S118" s="47"/>
      <c r="T118" s="75"/>
      <c r="U118" s="195"/>
      <c r="V118" s="59"/>
      <c r="W118" s="59">
        <f t="shared" ref="W118:W122" si="17">Q118+T118</f>
        <v>0</v>
      </c>
    </row>
    <row r="119" spans="1:26" x14ac:dyDescent="0.2">
      <c r="A119" s="92" t="s">
        <v>132</v>
      </c>
      <c r="B119" s="60" t="s">
        <v>56</v>
      </c>
      <c r="C119" s="61">
        <v>0</v>
      </c>
      <c r="D119" s="61">
        <f>5929+583</f>
        <v>6512</v>
      </c>
      <c r="E119" s="47"/>
      <c r="F119" s="47">
        <v>0</v>
      </c>
      <c r="G119" s="47"/>
      <c r="H119" s="47">
        <v>10000</v>
      </c>
      <c r="I119" s="113">
        <f>8328+1153</f>
        <v>9481</v>
      </c>
      <c r="J119" s="59">
        <f t="shared" si="16"/>
        <v>-519</v>
      </c>
      <c r="K119" s="47"/>
      <c r="L119" s="75">
        <v>10000</v>
      </c>
      <c r="M119" s="47"/>
      <c r="N119" s="75">
        <v>8000</v>
      </c>
      <c r="O119" s="166">
        <f>4864+1888</f>
        <v>6752</v>
      </c>
      <c r="P119" s="47"/>
      <c r="Q119" s="75">
        <v>8000</v>
      </c>
      <c r="R119" s="148"/>
      <c r="S119" s="47"/>
      <c r="T119" s="75">
        <v>0</v>
      </c>
      <c r="U119" s="195">
        <f>4864+1888</f>
        <v>6752</v>
      </c>
      <c r="V119" s="59"/>
      <c r="W119" s="59">
        <f t="shared" si="17"/>
        <v>8000</v>
      </c>
    </row>
    <row r="120" spans="1:26" s="103" customFormat="1" x14ac:dyDescent="0.2">
      <c r="A120" s="92">
        <v>7320</v>
      </c>
      <c r="B120" s="60" t="s">
        <v>134</v>
      </c>
      <c r="C120" s="122">
        <v>33468.35</v>
      </c>
      <c r="D120" s="122">
        <v>38452</v>
      </c>
      <c r="E120" s="47"/>
      <c r="F120" s="47">
        <v>35000</v>
      </c>
      <c r="G120" s="47"/>
      <c r="H120" s="47">
        <v>40000</v>
      </c>
      <c r="I120" s="123">
        <v>25394.99</v>
      </c>
      <c r="J120" s="60">
        <f t="shared" si="16"/>
        <v>-14605.009999999998</v>
      </c>
      <c r="K120" s="47"/>
      <c r="L120" s="75">
        <v>70000</v>
      </c>
      <c r="M120" s="47"/>
      <c r="N120" s="75">
        <v>60000</v>
      </c>
      <c r="O120" s="166">
        <f>71235.98+500</f>
        <v>71735.98</v>
      </c>
      <c r="P120" s="47"/>
      <c r="Q120" s="75">
        <v>80000</v>
      </c>
      <c r="R120" s="148">
        <f>8040.8+14460</f>
        <v>22500.799999999999</v>
      </c>
      <c r="S120" s="47"/>
      <c r="T120" s="75">
        <v>0</v>
      </c>
      <c r="U120" s="195">
        <f>79276.78+14960</f>
        <v>94236.78</v>
      </c>
      <c r="V120" s="100"/>
      <c r="W120" s="59">
        <f t="shared" si="17"/>
        <v>80000</v>
      </c>
    </row>
    <row r="121" spans="1:26" x14ac:dyDescent="0.2">
      <c r="A121" s="92">
        <v>7350</v>
      </c>
      <c r="B121" s="75" t="s">
        <v>58</v>
      </c>
      <c r="C121" s="61">
        <v>34454.94</v>
      </c>
      <c r="D121" s="61">
        <v>6986</v>
      </c>
      <c r="E121" s="47"/>
      <c r="F121" s="47">
        <v>10000</v>
      </c>
      <c r="G121" s="47"/>
      <c r="H121" s="47">
        <v>9000</v>
      </c>
      <c r="I121" s="113">
        <v>8981</v>
      </c>
      <c r="J121" s="59">
        <f t="shared" si="16"/>
        <v>-19</v>
      </c>
      <c r="K121" s="47"/>
      <c r="L121" s="77">
        <v>5000</v>
      </c>
      <c r="M121" s="47"/>
      <c r="N121" s="77"/>
      <c r="O121" s="161">
        <v>16898.060000000001</v>
      </c>
      <c r="P121" s="47"/>
      <c r="Q121" s="173">
        <v>0</v>
      </c>
      <c r="R121" s="144"/>
      <c r="S121" s="47"/>
      <c r="T121" s="77"/>
      <c r="U121" s="191">
        <v>16898.060000000001</v>
      </c>
      <c r="V121" s="59"/>
      <c r="W121" s="59">
        <f t="shared" si="17"/>
        <v>0</v>
      </c>
    </row>
    <row r="122" spans="1:26" x14ac:dyDescent="0.2">
      <c r="A122" s="57" t="s">
        <v>128</v>
      </c>
      <c r="B122" s="74"/>
      <c r="C122" s="65">
        <f>SUM(C117:C121)</f>
        <v>105406.55</v>
      </c>
      <c r="D122" s="65">
        <f>SUM(D117:D121)</f>
        <v>80381</v>
      </c>
      <c r="E122" s="48"/>
      <c r="F122" s="48">
        <f>SUM(F117:F121)</f>
        <v>65000</v>
      </c>
      <c r="G122" s="48"/>
      <c r="H122" s="48">
        <f>SUM(H117:H121)</f>
        <v>109000</v>
      </c>
      <c r="I122" s="112">
        <f>SUM(I117:I121)</f>
        <v>43856.990000000005</v>
      </c>
      <c r="J122" s="95"/>
      <c r="K122" s="96"/>
      <c r="L122" s="58">
        <f>SUM(L117:L121)</f>
        <v>90000</v>
      </c>
      <c r="M122" s="96"/>
      <c r="N122" s="58">
        <f>SUM(N117:N121)</f>
        <v>73000</v>
      </c>
      <c r="O122" s="160">
        <f>SUM(O117:O121)</f>
        <v>95386.04</v>
      </c>
      <c r="P122" s="96"/>
      <c r="Q122" s="58">
        <f>Q117+Q118+Q119+Q120+Q121</f>
        <v>88000</v>
      </c>
      <c r="R122" s="141">
        <f>R117+R118+R119+R120+R121</f>
        <v>22500.799999999999</v>
      </c>
      <c r="S122" s="96"/>
      <c r="T122" s="58">
        <f>T117+T118+T119+T120+T121</f>
        <v>0</v>
      </c>
      <c r="U122" s="188">
        <f>SUM(U117:U121)</f>
        <v>117886.84</v>
      </c>
      <c r="V122" s="59"/>
      <c r="W122" s="57">
        <f t="shared" si="17"/>
        <v>88000</v>
      </c>
    </row>
    <row r="123" spans="1:26" x14ac:dyDescent="0.2">
      <c r="A123" s="49"/>
      <c r="B123" s="49" t="s">
        <v>89</v>
      </c>
      <c r="C123" s="68"/>
      <c r="D123" s="68"/>
      <c r="E123" s="49"/>
      <c r="F123" s="49"/>
      <c r="G123" s="49"/>
      <c r="H123" s="49"/>
      <c r="I123" s="99"/>
      <c r="J123" s="59"/>
      <c r="K123" s="49"/>
      <c r="L123" s="49"/>
      <c r="M123" s="49"/>
      <c r="N123" s="49"/>
      <c r="O123" s="162"/>
      <c r="P123" s="49"/>
      <c r="Q123" s="49"/>
      <c r="R123" s="142"/>
      <c r="S123" s="49"/>
      <c r="T123" s="49"/>
      <c r="U123" s="189"/>
      <c r="V123" s="83"/>
      <c r="W123" s="83"/>
    </row>
    <row r="124" spans="1:26" x14ac:dyDescent="0.2">
      <c r="A124" s="178" t="s">
        <v>157</v>
      </c>
      <c r="B124" s="75" t="s">
        <v>55</v>
      </c>
      <c r="C124" s="61">
        <v>18068.2</v>
      </c>
      <c r="D124" s="61">
        <f>36572.99+39.1</f>
        <v>36612.089999999997</v>
      </c>
      <c r="E124" s="47"/>
      <c r="F124" s="47">
        <v>18000</v>
      </c>
      <c r="G124" s="47"/>
      <c r="H124" s="47">
        <v>40000</v>
      </c>
      <c r="I124" s="113">
        <v>1984.5</v>
      </c>
      <c r="J124" s="59">
        <f t="shared" ref="J124:J134" si="18">SUM(I124-H124)</f>
        <v>-38015.5</v>
      </c>
      <c r="K124" s="47"/>
      <c r="L124" s="77">
        <v>10000</v>
      </c>
      <c r="M124" s="47"/>
      <c r="N124" s="77">
        <v>15000</v>
      </c>
      <c r="O124" s="161">
        <v>2307.9</v>
      </c>
      <c r="P124" s="47"/>
      <c r="Q124" s="77">
        <v>5000</v>
      </c>
      <c r="R124" s="144"/>
      <c r="S124" s="47"/>
      <c r="T124" s="77">
        <v>0</v>
      </c>
      <c r="U124" s="191">
        <v>2307.9</v>
      </c>
      <c r="V124" s="59"/>
      <c r="W124" s="59">
        <f>Q124+T124</f>
        <v>5000</v>
      </c>
    </row>
    <row r="125" spans="1:26" x14ac:dyDescent="0.2">
      <c r="A125" s="92">
        <v>7147</v>
      </c>
      <c r="B125" s="75" t="s">
        <v>57</v>
      </c>
      <c r="C125" s="61">
        <v>73552.800000000003</v>
      </c>
      <c r="D125" s="61">
        <v>53385</v>
      </c>
      <c r="E125" s="47"/>
      <c r="F125" s="47">
        <v>60000</v>
      </c>
      <c r="G125" s="47"/>
      <c r="H125" s="80">
        <v>80000</v>
      </c>
      <c r="I125" s="113">
        <v>36837</v>
      </c>
      <c r="J125" s="59">
        <f t="shared" si="18"/>
        <v>-43163</v>
      </c>
      <c r="K125" s="47"/>
      <c r="L125" s="90">
        <v>70000</v>
      </c>
      <c r="M125" s="47"/>
      <c r="N125" s="90">
        <v>99000</v>
      </c>
      <c r="O125" s="167">
        <v>70251.5</v>
      </c>
      <c r="P125" s="47"/>
      <c r="Q125" s="174">
        <v>0</v>
      </c>
      <c r="R125" s="149"/>
      <c r="S125" s="47"/>
      <c r="T125" s="90">
        <v>0</v>
      </c>
      <c r="U125" s="196">
        <v>70251.5</v>
      </c>
      <c r="V125" s="59"/>
      <c r="W125" s="59">
        <f t="shared" ref="W125:W135" si="19">Q125+T125</f>
        <v>0</v>
      </c>
    </row>
    <row r="126" spans="1:26" x14ac:dyDescent="0.2">
      <c r="A126" s="92">
        <v>7711</v>
      </c>
      <c r="B126" s="75" t="s">
        <v>165</v>
      </c>
      <c r="C126" s="61">
        <v>121010.02</v>
      </c>
      <c r="D126" s="61">
        <v>96277.2</v>
      </c>
      <c r="E126" s="47"/>
      <c r="F126" s="47">
        <v>125000</v>
      </c>
      <c r="G126" s="47"/>
      <c r="H126" s="47">
        <v>120000</v>
      </c>
      <c r="I126" s="113">
        <v>133909.78</v>
      </c>
      <c r="J126" s="59">
        <f t="shared" si="18"/>
        <v>13909.779999999999</v>
      </c>
      <c r="K126" s="47"/>
      <c r="L126" s="75">
        <v>170000</v>
      </c>
      <c r="M126" s="47"/>
      <c r="N126" s="75">
        <v>230000</v>
      </c>
      <c r="O126" s="166">
        <v>141258.09</v>
      </c>
      <c r="P126" s="47"/>
      <c r="Q126" s="92">
        <v>32000</v>
      </c>
      <c r="R126" s="148">
        <v>11506.43</v>
      </c>
      <c r="S126" s="47"/>
      <c r="T126" s="75">
        <v>12000</v>
      </c>
      <c r="U126" s="195">
        <v>152764.51999999999</v>
      </c>
      <c r="V126" s="59"/>
      <c r="W126" s="59">
        <f t="shared" si="19"/>
        <v>44000</v>
      </c>
    </row>
    <row r="127" spans="1:26" x14ac:dyDescent="0.2">
      <c r="A127" s="92">
        <v>7148</v>
      </c>
      <c r="B127" s="76" t="s">
        <v>190</v>
      </c>
      <c r="C127" s="61"/>
      <c r="D127" s="61"/>
      <c r="E127" s="47"/>
      <c r="F127" s="47"/>
      <c r="G127" s="47"/>
      <c r="H127" s="47"/>
      <c r="I127" s="113">
        <v>15214.27</v>
      </c>
      <c r="J127" s="59"/>
      <c r="K127" s="47"/>
      <c r="L127" s="75">
        <v>75000</v>
      </c>
      <c r="M127" s="47"/>
      <c r="N127" s="75">
        <v>70000</v>
      </c>
      <c r="O127" s="166">
        <v>72165.98</v>
      </c>
      <c r="P127" s="47"/>
      <c r="Q127" s="92">
        <v>10000</v>
      </c>
      <c r="R127" s="148"/>
      <c r="S127" s="47"/>
      <c r="T127" s="75">
        <v>0</v>
      </c>
      <c r="U127" s="195">
        <v>72165.98</v>
      </c>
      <c r="V127" s="59"/>
      <c r="W127" s="59">
        <f t="shared" si="19"/>
        <v>10000</v>
      </c>
    </row>
    <row r="128" spans="1:26" x14ac:dyDescent="0.2">
      <c r="A128" s="95" t="s">
        <v>126</v>
      </c>
      <c r="B128" s="76" t="s">
        <v>179</v>
      </c>
      <c r="C128" s="61">
        <f>41830.84+660</f>
        <v>42490.84</v>
      </c>
      <c r="D128" s="61">
        <v>25256.82</v>
      </c>
      <c r="E128" s="47"/>
      <c r="F128" s="47">
        <v>5000</v>
      </c>
      <c r="G128" s="47"/>
      <c r="H128" s="47">
        <v>1500</v>
      </c>
      <c r="I128" s="113">
        <v>4994</v>
      </c>
      <c r="J128" s="59">
        <f t="shared" si="18"/>
        <v>3494</v>
      </c>
      <c r="K128" s="47"/>
      <c r="L128" s="75">
        <v>5000</v>
      </c>
      <c r="M128" s="47"/>
      <c r="N128" s="75">
        <v>10000</v>
      </c>
      <c r="O128" s="166"/>
      <c r="P128" s="47"/>
      <c r="Q128" s="75">
        <v>5000</v>
      </c>
      <c r="R128" s="148">
        <v>140</v>
      </c>
      <c r="S128" s="47"/>
      <c r="T128" s="75">
        <v>20</v>
      </c>
      <c r="U128" s="195">
        <v>140</v>
      </c>
      <c r="V128" s="59"/>
      <c r="W128" s="59">
        <f t="shared" si="19"/>
        <v>5020</v>
      </c>
      <c r="X128" s="124"/>
      <c r="Y128" s="124"/>
      <c r="Z128" s="124"/>
    </row>
    <row r="129" spans="1:26" x14ac:dyDescent="0.2">
      <c r="A129" s="120">
        <v>7330</v>
      </c>
      <c r="B129" s="181" t="s">
        <v>198</v>
      </c>
      <c r="C129" s="61">
        <v>35000</v>
      </c>
      <c r="D129" s="61">
        <v>87909.3</v>
      </c>
      <c r="E129" s="50"/>
      <c r="F129" s="50">
        <v>105000</v>
      </c>
      <c r="G129" s="50"/>
      <c r="H129" s="80">
        <v>63000</v>
      </c>
      <c r="I129" s="113"/>
      <c r="J129" s="59">
        <f t="shared" si="18"/>
        <v>-63000</v>
      </c>
      <c r="K129" s="50"/>
      <c r="L129" s="90">
        <v>10000</v>
      </c>
      <c r="M129" s="50"/>
      <c r="N129" s="90"/>
      <c r="O129" s="167"/>
      <c r="P129" s="50"/>
      <c r="Q129" s="180">
        <v>100000</v>
      </c>
      <c r="R129" s="149"/>
      <c r="S129" s="50"/>
      <c r="T129" s="90">
        <v>0</v>
      </c>
      <c r="U129" s="196"/>
      <c r="V129" s="59"/>
      <c r="W129" s="59">
        <f t="shared" si="19"/>
        <v>100000</v>
      </c>
      <c r="X129" s="124"/>
      <c r="Y129" s="124"/>
      <c r="Z129" s="124"/>
    </row>
    <row r="130" spans="1:26" x14ac:dyDescent="0.2">
      <c r="A130" s="120">
        <v>5530.5331999999999</v>
      </c>
      <c r="B130" s="77" t="s">
        <v>70</v>
      </c>
      <c r="C130" s="61">
        <v>12500</v>
      </c>
      <c r="D130" s="61">
        <v>12500</v>
      </c>
      <c r="E130" s="50"/>
      <c r="F130" s="50">
        <v>12500</v>
      </c>
      <c r="G130" s="50"/>
      <c r="H130" s="50">
        <v>12500</v>
      </c>
      <c r="I130" s="113">
        <v>36000</v>
      </c>
      <c r="J130" s="59">
        <f t="shared" si="18"/>
        <v>23500</v>
      </c>
      <c r="K130" s="50"/>
      <c r="L130" s="77">
        <v>30000</v>
      </c>
      <c r="M130" s="50"/>
      <c r="N130" s="77">
        <v>32000</v>
      </c>
      <c r="O130" s="161">
        <f>12000+24000</f>
        <v>36000</v>
      </c>
      <c r="P130" s="50"/>
      <c r="Q130" s="77">
        <v>36000</v>
      </c>
      <c r="R130" s="144"/>
      <c r="S130" s="50"/>
      <c r="T130" s="77">
        <v>0</v>
      </c>
      <c r="U130" s="191">
        <v>36000</v>
      </c>
      <c r="V130" s="59"/>
      <c r="W130" s="59">
        <f t="shared" si="19"/>
        <v>36000</v>
      </c>
      <c r="X130" s="124"/>
      <c r="Y130" s="124"/>
      <c r="Z130" s="124"/>
    </row>
    <row r="131" spans="1:26" s="107" customFormat="1" x14ac:dyDescent="0.2">
      <c r="A131" s="120">
        <v>5335</v>
      </c>
      <c r="B131" s="120" t="s">
        <v>195</v>
      </c>
      <c r="C131" s="105"/>
      <c r="D131" s="105"/>
      <c r="E131" s="106"/>
      <c r="F131" s="106"/>
      <c r="G131" s="106"/>
      <c r="H131" s="106"/>
      <c r="I131" s="113"/>
      <c r="J131" s="105">
        <f t="shared" si="18"/>
        <v>0</v>
      </c>
      <c r="K131" s="106"/>
      <c r="L131" s="104">
        <v>60000</v>
      </c>
      <c r="M131" s="106"/>
      <c r="N131" s="104">
        <v>60000</v>
      </c>
      <c r="O131" s="161">
        <v>245540</v>
      </c>
      <c r="P131" s="58"/>
      <c r="Q131" s="92">
        <v>140000</v>
      </c>
      <c r="R131" s="144"/>
      <c r="S131" s="58"/>
      <c r="T131" s="120">
        <v>0</v>
      </c>
      <c r="U131" s="191">
        <v>245540</v>
      </c>
      <c r="V131" s="76"/>
      <c r="W131" s="59">
        <f t="shared" si="19"/>
        <v>140000</v>
      </c>
      <c r="X131" s="125"/>
      <c r="Y131" s="125"/>
      <c r="Z131" s="125"/>
    </row>
    <row r="132" spans="1:26" s="107" customFormat="1" x14ac:dyDescent="0.2">
      <c r="A132" s="120">
        <v>5336</v>
      </c>
      <c r="B132" s="120" t="s">
        <v>196</v>
      </c>
      <c r="C132" s="105"/>
      <c r="D132" s="105"/>
      <c r="E132" s="106"/>
      <c r="F132" s="106"/>
      <c r="G132" s="106"/>
      <c r="H132" s="106"/>
      <c r="I132" s="113">
        <v>72400</v>
      </c>
      <c r="J132" s="105">
        <f t="shared" si="18"/>
        <v>72400</v>
      </c>
      <c r="K132" s="106"/>
      <c r="L132" s="104"/>
      <c r="M132" s="106"/>
      <c r="N132" s="104"/>
      <c r="O132" s="161">
        <v>40000</v>
      </c>
      <c r="P132" s="58"/>
      <c r="Q132" s="120">
        <f>73500+7500</f>
        <v>81000</v>
      </c>
      <c r="R132" s="144"/>
      <c r="S132" s="58"/>
      <c r="T132" s="120"/>
      <c r="U132" s="191">
        <v>40000</v>
      </c>
      <c r="V132" s="76"/>
      <c r="W132" s="59">
        <f t="shared" si="19"/>
        <v>81000</v>
      </c>
      <c r="X132" s="125"/>
      <c r="Y132" s="125"/>
      <c r="Z132" s="125"/>
    </row>
    <row r="133" spans="1:26" s="185" customFormat="1" x14ac:dyDescent="0.2">
      <c r="A133" s="182">
        <v>7149</v>
      </c>
      <c r="B133" s="75" t="s">
        <v>123</v>
      </c>
      <c r="C133" s="122"/>
      <c r="D133" s="122">
        <v>65976</v>
      </c>
      <c r="E133" s="47"/>
      <c r="F133" s="47">
        <v>56500</v>
      </c>
      <c r="G133" s="47"/>
      <c r="H133" s="183">
        <v>38000</v>
      </c>
      <c r="I133" s="123">
        <v>71330</v>
      </c>
      <c r="J133" s="60">
        <f t="shared" si="18"/>
        <v>33330</v>
      </c>
      <c r="K133" s="47"/>
      <c r="L133" s="90">
        <v>48000</v>
      </c>
      <c r="M133" s="47"/>
      <c r="N133" s="90">
        <v>40000</v>
      </c>
      <c r="O133" s="167">
        <v>49500</v>
      </c>
      <c r="P133" s="47"/>
      <c r="Q133" s="174">
        <v>0</v>
      </c>
      <c r="R133" s="149"/>
      <c r="S133" s="47"/>
      <c r="T133" s="90">
        <v>0</v>
      </c>
      <c r="U133" s="196">
        <v>49500</v>
      </c>
      <c r="V133" s="60"/>
      <c r="W133" s="60">
        <f t="shared" si="19"/>
        <v>0</v>
      </c>
      <c r="X133" s="184"/>
      <c r="Y133" s="184"/>
      <c r="Z133" s="184"/>
    </row>
    <row r="134" spans="1:26" x14ac:dyDescent="0.2">
      <c r="A134" s="77"/>
      <c r="B134" s="76" t="s">
        <v>119</v>
      </c>
      <c r="C134" s="61">
        <v>-3275.96</v>
      </c>
      <c r="D134" s="61">
        <v>-7461.45</v>
      </c>
      <c r="E134" s="47"/>
      <c r="F134" s="47"/>
      <c r="G134" s="47"/>
      <c r="H134" s="47"/>
      <c r="I134" s="113">
        <v>-4100.8900000000003</v>
      </c>
      <c r="J134" s="59">
        <f t="shared" si="18"/>
        <v>-4100.8900000000003</v>
      </c>
      <c r="K134" s="47"/>
      <c r="L134" s="47"/>
      <c r="M134" s="47"/>
      <c r="N134" s="47"/>
      <c r="O134" s="162">
        <v>-7515.7</v>
      </c>
      <c r="P134" s="47"/>
      <c r="Q134" s="47"/>
      <c r="R134" s="142">
        <v>1799</v>
      </c>
      <c r="S134" s="47"/>
      <c r="T134" s="47"/>
      <c r="U134" s="189">
        <f>-7726.17+2009.53</f>
        <v>-5716.64</v>
      </c>
      <c r="V134" s="59"/>
      <c r="W134" s="59">
        <f t="shared" si="19"/>
        <v>0</v>
      </c>
      <c r="X134" s="124"/>
      <c r="Y134" s="124"/>
      <c r="Z134" s="124"/>
    </row>
    <row r="135" spans="1:26" x14ac:dyDescent="0.2">
      <c r="A135" s="57" t="s">
        <v>92</v>
      </c>
      <c r="B135" s="74"/>
      <c r="C135" s="65">
        <f>SUM(C124:C134)</f>
        <v>299345.89999999997</v>
      </c>
      <c r="D135" s="65">
        <f>SUM(D124:D134)</f>
        <v>370454.95999999996</v>
      </c>
      <c r="E135" s="48"/>
      <c r="F135" s="48">
        <f>SUM(F124:F134)</f>
        <v>382000</v>
      </c>
      <c r="G135" s="48"/>
      <c r="H135" s="48">
        <f>SUM(H124:H134)</f>
        <v>355000</v>
      </c>
      <c r="I135" s="112">
        <f>SUM(I124:I134)</f>
        <v>368568.66</v>
      </c>
      <c r="J135" s="95"/>
      <c r="K135" s="96"/>
      <c r="L135" s="58">
        <f>SUM(L124:L134)</f>
        <v>478000</v>
      </c>
      <c r="M135" s="96"/>
      <c r="N135" s="58">
        <f>SUM(N124:N134)</f>
        <v>556000</v>
      </c>
      <c r="O135" s="160">
        <f>SUM(O124:O134)</f>
        <v>649507.77</v>
      </c>
      <c r="P135" s="96"/>
      <c r="Q135" s="58">
        <f>Q124+Q125+Q126+Q127+Q128+Q129+Q130+Q131+Q132+Q133+Q134</f>
        <v>409000</v>
      </c>
      <c r="R135" s="141">
        <f>R124+R125+R126+R127+R128+R129+R130+R131+R132+R133+R134</f>
        <v>13445.43</v>
      </c>
      <c r="S135" s="96"/>
      <c r="T135" s="58">
        <f>T124+T125+T126+T127+T128+T129+T130+T131+T132+T133+T134</f>
        <v>12020</v>
      </c>
      <c r="U135" s="188">
        <f>SUM(U124:U134)</f>
        <v>662953.25999999989</v>
      </c>
      <c r="V135" s="59"/>
      <c r="W135" s="57">
        <f t="shared" si="19"/>
        <v>421020</v>
      </c>
    </row>
    <row r="136" spans="1:26" x14ac:dyDescent="0.2">
      <c r="A136" s="49"/>
      <c r="B136" s="49" t="s">
        <v>87</v>
      </c>
      <c r="C136" s="68"/>
      <c r="D136" s="68"/>
      <c r="E136" s="49"/>
      <c r="F136" s="49"/>
      <c r="G136" s="49"/>
      <c r="H136" s="49"/>
      <c r="I136" s="99"/>
      <c r="J136" s="59"/>
      <c r="K136" s="49"/>
      <c r="L136" s="49"/>
      <c r="M136" s="49"/>
      <c r="N136" s="49"/>
      <c r="O136" s="162"/>
      <c r="P136" s="49"/>
      <c r="Q136" s="49"/>
      <c r="R136" s="142"/>
      <c r="S136" s="49"/>
      <c r="T136" s="49"/>
      <c r="U136" s="189"/>
      <c r="V136" s="83"/>
      <c r="W136" s="83"/>
    </row>
    <row r="137" spans="1:26" x14ac:dyDescent="0.2">
      <c r="A137" s="75">
        <v>7796</v>
      </c>
      <c r="B137" s="75" t="s">
        <v>136</v>
      </c>
      <c r="C137" s="76"/>
      <c r="D137" s="76"/>
      <c r="E137" s="47"/>
      <c r="F137" s="47"/>
      <c r="G137" s="47"/>
      <c r="H137" s="47"/>
      <c r="I137" s="113">
        <v>-111483</v>
      </c>
      <c r="J137" s="59"/>
      <c r="K137" s="47"/>
      <c r="L137" s="47"/>
      <c r="M137" s="47"/>
      <c r="N137" s="47"/>
      <c r="O137" s="162">
        <v>-112321</v>
      </c>
      <c r="P137" s="47">
        <v>120000</v>
      </c>
      <c r="Q137" s="47">
        <v>0</v>
      </c>
      <c r="R137" s="142"/>
      <c r="S137" s="47">
        <v>0</v>
      </c>
      <c r="T137" s="47"/>
      <c r="U137" s="189">
        <v>-112321</v>
      </c>
      <c r="V137" s="59">
        <f>P137+S137</f>
        <v>120000</v>
      </c>
      <c r="W137" s="59"/>
    </row>
    <row r="138" spans="1:26" x14ac:dyDescent="0.2">
      <c r="A138" s="75">
        <v>1</v>
      </c>
      <c r="B138" s="77" t="s">
        <v>197</v>
      </c>
      <c r="C138" s="61">
        <v>0</v>
      </c>
      <c r="D138" s="61"/>
      <c r="E138" s="47"/>
      <c r="F138" s="47">
        <v>88372</v>
      </c>
      <c r="G138" s="47"/>
      <c r="H138" s="47"/>
      <c r="I138" s="113"/>
      <c r="J138" s="59"/>
      <c r="K138" s="47"/>
      <c r="L138" s="47"/>
      <c r="M138" s="47"/>
      <c r="N138" s="47"/>
      <c r="O138" s="162"/>
      <c r="P138" s="47"/>
      <c r="Q138" s="77">
        <v>70000</v>
      </c>
      <c r="R138" s="142"/>
      <c r="S138" s="47"/>
      <c r="T138" s="47"/>
      <c r="U138" s="189"/>
      <c r="V138" s="59">
        <f t="shared" ref="V138:V139" si="20">P138+S138</f>
        <v>0</v>
      </c>
      <c r="W138" s="59">
        <v>70000</v>
      </c>
    </row>
    <row r="139" spans="1:26" x14ac:dyDescent="0.2">
      <c r="A139" s="57" t="s">
        <v>93</v>
      </c>
      <c r="B139" s="74"/>
      <c r="C139" s="61"/>
      <c r="D139" s="61"/>
      <c r="E139" s="48"/>
      <c r="F139" s="48">
        <f>SUM(F138)</f>
        <v>88372</v>
      </c>
      <c r="G139" s="48"/>
      <c r="H139" s="48">
        <f>SUM(H138)</f>
        <v>0</v>
      </c>
      <c r="I139" s="113"/>
      <c r="J139" s="59"/>
      <c r="K139" s="96"/>
      <c r="L139" s="96">
        <f>SUM(L138)</f>
        <v>0</v>
      </c>
      <c r="M139" s="96"/>
      <c r="N139" s="96">
        <f>SUM(N138)</f>
        <v>0</v>
      </c>
      <c r="O139" s="162">
        <f>O137+O138</f>
        <v>-112321</v>
      </c>
      <c r="P139" s="63">
        <f>P137+P138</f>
        <v>120000</v>
      </c>
      <c r="Q139" s="47">
        <v>0</v>
      </c>
      <c r="R139" s="155"/>
      <c r="S139" s="63">
        <f>S137+S138</f>
        <v>0</v>
      </c>
      <c r="T139" s="96"/>
      <c r="U139" s="202">
        <f>SUM(U137:U138)</f>
        <v>-112321</v>
      </c>
      <c r="V139" s="57">
        <f t="shared" si="20"/>
        <v>120000</v>
      </c>
      <c r="W139" s="59"/>
    </row>
    <row r="140" spans="1:26" x14ac:dyDescent="0.2">
      <c r="A140" s="47" t="s">
        <v>100</v>
      </c>
      <c r="B140" s="78"/>
      <c r="C140" s="61"/>
      <c r="D140" s="61"/>
      <c r="E140" s="51">
        <f>SUM(E44)</f>
        <v>3303372</v>
      </c>
      <c r="F140" s="52">
        <f>SUM(F139,F135,F122,F115,F102,F76,F59)</f>
        <v>3271372</v>
      </c>
      <c r="G140" s="51">
        <f>SUM(G44)</f>
        <v>3142000</v>
      </c>
      <c r="H140" s="52">
        <f>SUM(H139,H135,H122,H115,H102,H76,H59)</f>
        <v>3152000</v>
      </c>
      <c r="I140" s="113"/>
      <c r="J140" s="59"/>
      <c r="K140" s="51">
        <f>SUM(K44)</f>
        <v>3658000</v>
      </c>
      <c r="L140" s="50">
        <f>SUM(L139,L135,L122,L115,L102,L76,L59)</f>
        <v>3673000</v>
      </c>
      <c r="M140" s="51">
        <f>SUM(M44)</f>
        <v>3746000</v>
      </c>
      <c r="N140" s="50">
        <f>SUM(N139,N135,N122,N115,N102,N76,N59)</f>
        <v>3816000</v>
      </c>
      <c r="O140" s="160">
        <f>O59+O76+O102+O115+O122+O135+O139</f>
        <v>1854225.54</v>
      </c>
      <c r="P140" s="47">
        <f>P44+P139</f>
        <v>1804000</v>
      </c>
      <c r="Q140" s="50">
        <f>Q59+Q76+Q102+Q115+Q122+Q135+Q138</f>
        <v>2161000</v>
      </c>
      <c r="R140" s="141">
        <f>R59+R76+R102+R115+R122+R135</f>
        <v>3475504.86</v>
      </c>
      <c r="S140" s="47">
        <f>S44+S139</f>
        <v>4240950</v>
      </c>
      <c r="T140" s="50">
        <f>T59+T76+T102+T115+T122+T135</f>
        <v>3791908</v>
      </c>
      <c r="U140" s="188">
        <f>SUM(U59+U76+U102+U115+U122+U135+U139)</f>
        <v>5329730.3499999996</v>
      </c>
      <c r="V140" s="57">
        <f>V44+V139</f>
        <v>6044950</v>
      </c>
      <c r="W140" s="57">
        <f>W59+W76+W102+W115+W122+W135+W138</f>
        <v>5952908</v>
      </c>
    </row>
    <row r="141" spans="1:26" x14ac:dyDescent="0.2">
      <c r="A141" s="57" t="s">
        <v>68</v>
      </c>
      <c r="B141" s="59"/>
      <c r="C141" s="65">
        <f>SUM(C19+C26+C30+C33-C59-C76-C102-C115-C122-C135)</f>
        <v>-72320.069999999367</v>
      </c>
      <c r="D141" s="65">
        <f>SUM(D44-D59-D76-D102-D115-D122-D135)</f>
        <v>202282.02000000002</v>
      </c>
      <c r="E141" s="51">
        <v>0</v>
      </c>
      <c r="F141" s="51">
        <v>0</v>
      </c>
      <c r="G141" s="51">
        <v>0</v>
      </c>
      <c r="H141" s="51">
        <f>G140-H140</f>
        <v>-10000</v>
      </c>
      <c r="I141" s="112">
        <f>SUM(I44-I59-I76-I102-I115-I122-I135-I137)</f>
        <v>241771.32999999978</v>
      </c>
      <c r="J141" s="59"/>
      <c r="K141" s="51">
        <v>0</v>
      </c>
      <c r="L141" s="51">
        <f>K140-L140</f>
        <v>-15000</v>
      </c>
      <c r="M141" s="51">
        <v>0</v>
      </c>
      <c r="N141" s="51">
        <f>M140-N140</f>
        <v>-70000</v>
      </c>
      <c r="O141" s="171">
        <f>O44-O140</f>
        <v>-161335.52000000002</v>
      </c>
      <c r="P141" s="51">
        <v>0</v>
      </c>
      <c r="Q141" s="51">
        <f>P140-Q140</f>
        <v>-357000</v>
      </c>
      <c r="R141" s="156">
        <f>SUM(R44-R140)</f>
        <v>399309.59000000032</v>
      </c>
      <c r="S141" s="51">
        <v>0</v>
      </c>
      <c r="T141" s="51">
        <f>S140-T140</f>
        <v>449042</v>
      </c>
      <c r="U141" s="203">
        <f>SUM(U44-U140)</f>
        <v>237974.12000000104</v>
      </c>
      <c r="V141" s="59"/>
      <c r="W141" s="57">
        <f>V140-W140</f>
        <v>92042</v>
      </c>
    </row>
    <row r="142" spans="1:26" x14ac:dyDescent="0.2">
      <c r="B142" s="117"/>
      <c r="C142" s="117"/>
      <c r="D142" s="117"/>
      <c r="E142" s="117"/>
      <c r="F142" s="117"/>
      <c r="G142" s="117"/>
      <c r="H142" s="117"/>
      <c r="I142" s="118"/>
      <c r="J142" s="117"/>
      <c r="K142" s="117"/>
      <c r="L142" s="117"/>
      <c r="M142" s="117"/>
      <c r="N142" s="117"/>
      <c r="O142" s="117"/>
      <c r="P142" s="117"/>
      <c r="S142" s="117"/>
    </row>
    <row r="143" spans="1:26" x14ac:dyDescent="0.2">
      <c r="A143" s="175"/>
      <c r="B143" s="176"/>
      <c r="C143" s="117"/>
      <c r="D143" s="117"/>
      <c r="E143" s="117"/>
      <c r="F143" s="117"/>
      <c r="G143" s="117"/>
      <c r="H143" s="117"/>
      <c r="I143" s="118"/>
      <c r="J143" s="117"/>
      <c r="K143" s="117"/>
      <c r="L143" s="117"/>
      <c r="M143" s="117"/>
      <c r="N143" s="117"/>
      <c r="O143" s="117"/>
      <c r="P143" s="117"/>
      <c r="S143" s="117"/>
    </row>
    <row r="144" spans="1:26" x14ac:dyDescent="0.2">
      <c r="B144" s="177"/>
      <c r="C144" s="117"/>
      <c r="D144" s="117"/>
      <c r="E144" s="117"/>
      <c r="F144" s="117"/>
      <c r="G144" s="117"/>
      <c r="H144" s="117"/>
      <c r="I144" s="118"/>
      <c r="J144" s="117"/>
      <c r="K144" s="117"/>
      <c r="L144" s="117"/>
      <c r="M144" s="117"/>
      <c r="N144" s="117"/>
      <c r="O144" s="117"/>
      <c r="P144" s="117"/>
      <c r="S144" s="117"/>
    </row>
    <row r="145" spans="2:21" x14ac:dyDescent="0.2">
      <c r="B145" s="176"/>
      <c r="C145" s="117"/>
      <c r="D145" s="117"/>
      <c r="E145" s="117"/>
      <c r="F145" s="117"/>
      <c r="G145" s="117"/>
      <c r="H145" s="117"/>
      <c r="I145" s="118"/>
      <c r="J145" s="117"/>
      <c r="K145" s="117"/>
      <c r="L145" s="117"/>
      <c r="M145" s="117"/>
      <c r="N145" s="117"/>
      <c r="O145" s="117"/>
      <c r="P145" s="117"/>
      <c r="S145" s="117"/>
    </row>
    <row r="146" spans="2:21" x14ac:dyDescent="0.2">
      <c r="B146" s="117"/>
      <c r="C146" s="117"/>
      <c r="D146" s="117"/>
      <c r="E146" s="117"/>
      <c r="F146" s="117"/>
      <c r="G146" s="117"/>
      <c r="H146" s="119"/>
      <c r="I146" s="118"/>
      <c r="J146" s="117"/>
      <c r="K146" s="117"/>
      <c r="L146" s="119"/>
      <c r="M146" s="117"/>
      <c r="N146" s="119"/>
      <c r="O146" s="119"/>
      <c r="P146" s="117"/>
      <c r="Q146" s="46"/>
      <c r="R146" s="46"/>
      <c r="S146" s="117"/>
      <c r="T146" s="46"/>
      <c r="U146" s="205"/>
    </row>
    <row r="147" spans="2:21" x14ac:dyDescent="0.2">
      <c r="B147" s="117"/>
      <c r="C147" s="117"/>
      <c r="D147" s="117"/>
      <c r="E147" s="117"/>
      <c r="F147" s="117"/>
      <c r="G147" s="117"/>
      <c r="H147" s="117"/>
      <c r="I147" s="118"/>
      <c r="J147" s="117"/>
      <c r="K147" s="117"/>
      <c r="L147" s="117"/>
      <c r="M147" s="117"/>
      <c r="N147" s="117"/>
      <c r="O147" s="117"/>
      <c r="P147" s="117"/>
      <c r="S147" s="117"/>
    </row>
    <row r="148" spans="2:21" x14ac:dyDescent="0.2">
      <c r="B148" s="117"/>
      <c r="C148" s="117"/>
      <c r="D148" s="117"/>
      <c r="E148" s="117"/>
      <c r="F148" s="117"/>
      <c r="G148" s="117"/>
      <c r="H148" s="117"/>
      <c r="I148" s="118"/>
      <c r="J148" s="117"/>
      <c r="K148" s="117"/>
      <c r="L148" s="117"/>
      <c r="M148" s="117"/>
      <c r="N148" s="117"/>
      <c r="O148" s="117"/>
      <c r="P148" s="117"/>
      <c r="S148" s="117"/>
    </row>
    <row r="149" spans="2:21" x14ac:dyDescent="0.2">
      <c r="B149" s="117"/>
      <c r="C149" s="117"/>
      <c r="D149" s="117"/>
      <c r="E149" s="117"/>
      <c r="F149" s="117"/>
      <c r="G149" s="117"/>
      <c r="H149" s="117"/>
      <c r="I149" s="118"/>
      <c r="J149" s="117"/>
      <c r="K149" s="117"/>
      <c r="L149" s="117"/>
      <c r="M149" s="117"/>
      <c r="N149" s="117"/>
      <c r="O149" s="117"/>
      <c r="P149" s="117"/>
      <c r="S149" s="117"/>
    </row>
    <row r="150" spans="2:21" x14ac:dyDescent="0.2">
      <c r="B150" s="117"/>
      <c r="C150" s="117"/>
      <c r="D150" s="117"/>
      <c r="E150" s="117"/>
      <c r="F150" s="117"/>
      <c r="G150" s="117"/>
      <c r="H150" s="117"/>
      <c r="I150" s="118"/>
      <c r="J150" s="117"/>
      <c r="K150" s="117"/>
      <c r="L150" s="117"/>
      <c r="M150" s="117"/>
      <c r="N150" s="117"/>
      <c r="O150" s="117"/>
      <c r="P150" s="117"/>
      <c r="S150" s="117"/>
    </row>
    <row r="151" spans="2:21" x14ac:dyDescent="0.2">
      <c r="B151" s="117"/>
      <c r="C151" s="117"/>
      <c r="D151" s="117"/>
      <c r="E151" s="117"/>
      <c r="F151" s="117"/>
      <c r="G151" s="117"/>
      <c r="H151" s="117"/>
      <c r="I151" s="118"/>
      <c r="J151" s="117"/>
      <c r="K151" s="117"/>
      <c r="L151" s="117"/>
      <c r="M151" s="117"/>
      <c r="N151" s="117"/>
      <c r="O151" s="117"/>
      <c r="P151" s="117"/>
      <c r="S151" s="117"/>
    </row>
    <row r="152" spans="2:21" x14ac:dyDescent="0.2">
      <c r="B152" s="117"/>
      <c r="C152" s="117"/>
      <c r="D152" s="117"/>
      <c r="E152" s="117"/>
      <c r="F152" s="117"/>
      <c r="G152" s="117"/>
      <c r="H152" s="117"/>
      <c r="I152" s="118"/>
      <c r="J152" s="117"/>
      <c r="K152" s="117"/>
      <c r="L152" s="117"/>
      <c r="M152" s="117"/>
      <c r="N152" s="117"/>
      <c r="O152" s="117"/>
      <c r="P152" s="117"/>
      <c r="S152" s="117"/>
    </row>
    <row r="153" spans="2:21" x14ac:dyDescent="0.2">
      <c r="B153" s="117"/>
      <c r="C153" s="117"/>
      <c r="D153" s="117"/>
      <c r="E153" s="117"/>
      <c r="F153" s="117"/>
      <c r="G153" s="117"/>
      <c r="H153" s="117"/>
      <c r="I153" s="118"/>
      <c r="J153" s="117"/>
      <c r="K153" s="117"/>
      <c r="L153" s="117"/>
      <c r="M153" s="117"/>
      <c r="N153" s="117"/>
      <c r="O153" s="117"/>
      <c r="P153" s="117"/>
      <c r="S153" s="117"/>
    </row>
    <row r="154" spans="2:21" x14ac:dyDescent="0.2">
      <c r="B154" s="117"/>
      <c r="C154" s="117"/>
      <c r="D154" s="117"/>
      <c r="E154" s="117"/>
      <c r="F154" s="117"/>
      <c r="G154" s="117"/>
      <c r="H154" s="117"/>
      <c r="I154" s="118"/>
      <c r="J154" s="117"/>
      <c r="K154" s="117"/>
      <c r="L154" s="117"/>
      <c r="M154" s="117"/>
      <c r="N154" s="117"/>
      <c r="O154" s="117"/>
      <c r="P154" s="117"/>
      <c r="S154" s="117"/>
    </row>
    <row r="155" spans="2:21" x14ac:dyDescent="0.2">
      <c r="B155" s="117"/>
      <c r="C155" s="117"/>
      <c r="D155" s="117"/>
      <c r="E155" s="117"/>
      <c r="F155" s="117"/>
      <c r="G155" s="117"/>
      <c r="H155" s="117"/>
      <c r="I155" s="118"/>
      <c r="J155" s="117"/>
      <c r="K155" s="117"/>
      <c r="L155" s="117"/>
      <c r="M155" s="117"/>
      <c r="N155" s="117"/>
      <c r="O155" s="117"/>
      <c r="P155" s="117"/>
      <c r="S155" s="117"/>
    </row>
    <row r="156" spans="2:21" x14ac:dyDescent="0.2">
      <c r="B156" s="117"/>
      <c r="C156" s="117"/>
      <c r="D156" s="117"/>
      <c r="E156" s="117"/>
      <c r="F156" s="117"/>
      <c r="G156" s="117"/>
      <c r="H156" s="117"/>
      <c r="I156" s="118"/>
      <c r="J156" s="117"/>
      <c r="K156" s="117"/>
      <c r="L156" s="117"/>
      <c r="M156" s="117"/>
      <c r="N156" s="117"/>
      <c r="O156" s="117"/>
      <c r="P156" s="117"/>
      <c r="S156" s="117"/>
    </row>
    <row r="157" spans="2:21" x14ac:dyDescent="0.2">
      <c r="B157" s="117"/>
      <c r="C157" s="117"/>
      <c r="D157" s="117"/>
      <c r="E157" s="117"/>
      <c r="F157" s="117"/>
      <c r="G157" s="117"/>
      <c r="H157" s="117"/>
      <c r="I157" s="118"/>
      <c r="J157" s="117"/>
      <c r="K157" s="117"/>
      <c r="L157" s="117"/>
      <c r="M157" s="117"/>
      <c r="N157" s="117"/>
      <c r="O157" s="117"/>
      <c r="P157" s="117"/>
      <c r="S157" s="117"/>
    </row>
    <row r="158" spans="2:21" x14ac:dyDescent="0.2">
      <c r="B158" s="117"/>
      <c r="C158" s="117"/>
      <c r="D158" s="117"/>
      <c r="E158" s="117"/>
      <c r="F158" s="117"/>
      <c r="G158" s="117"/>
      <c r="H158" s="117"/>
      <c r="I158" s="118"/>
      <c r="J158" s="117"/>
      <c r="K158" s="117"/>
      <c r="L158" s="117"/>
      <c r="M158" s="117"/>
      <c r="N158" s="117"/>
      <c r="O158" s="117"/>
      <c r="P158" s="117"/>
      <c r="S158" s="117"/>
    </row>
    <row r="159" spans="2:21" x14ac:dyDescent="0.2">
      <c r="B159" s="117"/>
      <c r="C159" s="117"/>
      <c r="D159" s="117"/>
      <c r="E159" s="117"/>
      <c r="F159" s="117"/>
      <c r="G159" s="117"/>
      <c r="H159" s="117"/>
      <c r="I159" s="118"/>
      <c r="J159" s="117"/>
      <c r="K159" s="117"/>
      <c r="L159" s="117"/>
      <c r="M159" s="117"/>
      <c r="N159" s="117"/>
      <c r="O159" s="117"/>
      <c r="P159" s="117"/>
      <c r="S159" s="117"/>
    </row>
    <row r="160" spans="2:21" x14ac:dyDescent="0.2">
      <c r="B160" s="117"/>
      <c r="C160" s="117"/>
      <c r="D160" s="117"/>
      <c r="E160" s="117"/>
      <c r="F160" s="117"/>
      <c r="G160" s="117"/>
      <c r="H160" s="117"/>
      <c r="I160" s="118"/>
      <c r="J160" s="117"/>
      <c r="K160" s="117"/>
      <c r="L160" s="117"/>
      <c r="M160" s="117"/>
      <c r="N160" s="117"/>
      <c r="O160" s="117"/>
      <c r="P160" s="117"/>
      <c r="S160" s="117"/>
    </row>
    <row r="161" spans="2:19" x14ac:dyDescent="0.2">
      <c r="B161" s="117"/>
      <c r="C161" s="117"/>
      <c r="D161" s="117"/>
      <c r="E161" s="117"/>
      <c r="F161" s="117"/>
      <c r="G161" s="117"/>
      <c r="H161" s="117"/>
      <c r="I161" s="118"/>
      <c r="J161" s="117"/>
      <c r="K161" s="117"/>
      <c r="L161" s="117"/>
      <c r="M161" s="117"/>
      <c r="N161" s="117"/>
      <c r="O161" s="117"/>
      <c r="P161" s="117"/>
      <c r="S161" s="117"/>
    </row>
    <row r="162" spans="2:19" x14ac:dyDescent="0.2">
      <c r="B162" s="117"/>
      <c r="C162" s="117"/>
      <c r="D162" s="117"/>
      <c r="E162" s="117"/>
      <c r="F162" s="117"/>
      <c r="G162" s="117"/>
      <c r="H162" s="117"/>
      <c r="I162" s="118"/>
      <c r="J162" s="117"/>
      <c r="K162" s="117"/>
      <c r="L162" s="117"/>
      <c r="M162" s="117"/>
      <c r="N162" s="117"/>
      <c r="O162" s="117"/>
      <c r="P162" s="117"/>
      <c r="S162" s="117"/>
    </row>
    <row r="163" spans="2:19" x14ac:dyDescent="0.2">
      <c r="B163" s="117"/>
      <c r="C163" s="117"/>
      <c r="D163" s="117"/>
      <c r="E163" s="117"/>
      <c r="F163" s="117"/>
      <c r="G163" s="117"/>
      <c r="H163" s="117"/>
      <c r="I163" s="118"/>
      <c r="J163" s="117"/>
      <c r="K163" s="117"/>
      <c r="L163" s="117"/>
      <c r="M163" s="117"/>
      <c r="N163" s="117"/>
      <c r="O163" s="117"/>
      <c r="P163" s="117"/>
      <c r="S163" s="117"/>
    </row>
    <row r="164" spans="2:19" x14ac:dyDescent="0.2">
      <c r="B164" s="117"/>
      <c r="C164" s="117"/>
      <c r="D164" s="117"/>
      <c r="E164" s="117"/>
      <c r="F164" s="117"/>
      <c r="G164" s="117"/>
      <c r="H164" s="117"/>
      <c r="I164" s="118"/>
      <c r="J164" s="117"/>
      <c r="K164" s="117"/>
      <c r="L164" s="117"/>
      <c r="M164" s="117"/>
      <c r="N164" s="117"/>
      <c r="O164" s="117"/>
      <c r="P164" s="117"/>
      <c r="S164" s="117"/>
    </row>
    <row r="165" spans="2:19" x14ac:dyDescent="0.2">
      <c r="B165" s="117"/>
      <c r="C165" s="117"/>
      <c r="D165" s="117"/>
      <c r="E165" s="117"/>
      <c r="F165" s="117"/>
      <c r="G165" s="117"/>
      <c r="H165" s="117"/>
      <c r="I165" s="118"/>
      <c r="J165" s="117"/>
      <c r="K165" s="117"/>
      <c r="L165" s="117"/>
      <c r="M165" s="117"/>
      <c r="N165" s="117"/>
      <c r="O165" s="117"/>
      <c r="P165" s="117"/>
      <c r="S165" s="117"/>
    </row>
    <row r="166" spans="2:19" x14ac:dyDescent="0.2">
      <c r="B166" s="117"/>
      <c r="C166" s="117"/>
      <c r="D166" s="117"/>
      <c r="E166" s="117"/>
      <c r="F166" s="117"/>
      <c r="G166" s="117"/>
      <c r="H166" s="117"/>
      <c r="I166" s="118"/>
      <c r="J166" s="117"/>
      <c r="K166" s="117"/>
      <c r="L166" s="117"/>
      <c r="M166" s="117"/>
      <c r="N166" s="117"/>
      <c r="O166" s="117"/>
      <c r="P166" s="117"/>
      <c r="S166" s="117"/>
    </row>
    <row r="167" spans="2:19" x14ac:dyDescent="0.2">
      <c r="B167" s="117"/>
      <c r="C167" s="117"/>
      <c r="D167" s="117"/>
      <c r="E167" s="117"/>
      <c r="F167" s="117"/>
      <c r="G167" s="117"/>
      <c r="H167" s="117"/>
      <c r="I167" s="118"/>
      <c r="J167" s="117"/>
      <c r="K167" s="117"/>
      <c r="L167" s="117"/>
      <c r="M167" s="117"/>
      <c r="N167" s="117"/>
      <c r="O167" s="117"/>
      <c r="P167" s="117"/>
      <c r="S167" s="117"/>
    </row>
    <row r="168" spans="2:19" x14ac:dyDescent="0.2">
      <c r="B168" s="117"/>
      <c r="C168" s="117"/>
      <c r="D168" s="117"/>
      <c r="E168" s="117"/>
      <c r="F168" s="117"/>
      <c r="G168" s="117"/>
      <c r="H168" s="117"/>
      <c r="I168" s="118"/>
      <c r="J168" s="117"/>
      <c r="K168" s="117"/>
      <c r="L168" s="117"/>
      <c r="M168" s="117"/>
      <c r="N168" s="117"/>
      <c r="O168" s="117"/>
      <c r="P168" s="117"/>
      <c r="S168" s="117"/>
    </row>
    <row r="169" spans="2:19" x14ac:dyDescent="0.2">
      <c r="B169" s="117"/>
      <c r="C169" s="117"/>
      <c r="D169" s="117"/>
      <c r="E169" s="117"/>
      <c r="F169" s="117"/>
      <c r="G169" s="117"/>
      <c r="H169" s="117"/>
      <c r="I169" s="118"/>
      <c r="J169" s="117"/>
      <c r="K169" s="117"/>
      <c r="L169" s="117"/>
      <c r="M169" s="117"/>
      <c r="N169" s="117"/>
      <c r="O169" s="117"/>
      <c r="P169" s="117"/>
      <c r="S169" s="117"/>
    </row>
    <row r="170" spans="2:19" x14ac:dyDescent="0.2">
      <c r="B170" s="117"/>
      <c r="C170" s="117"/>
      <c r="D170" s="117"/>
      <c r="E170" s="117"/>
      <c r="F170" s="117"/>
      <c r="G170" s="117"/>
      <c r="H170" s="117"/>
      <c r="I170" s="118"/>
      <c r="J170" s="117"/>
      <c r="K170" s="117"/>
      <c r="L170" s="117"/>
      <c r="M170" s="117"/>
      <c r="N170" s="117"/>
      <c r="O170" s="117"/>
      <c r="P170" s="117"/>
      <c r="S170" s="117"/>
    </row>
    <row r="171" spans="2:19" x14ac:dyDescent="0.2">
      <c r="B171" s="117"/>
      <c r="C171" s="117"/>
      <c r="D171" s="117"/>
      <c r="E171" s="117"/>
      <c r="F171" s="117"/>
      <c r="G171" s="117"/>
      <c r="H171" s="117"/>
      <c r="I171" s="118"/>
      <c r="J171" s="117"/>
      <c r="K171" s="117"/>
      <c r="L171" s="117"/>
      <c r="M171" s="117"/>
      <c r="N171" s="117"/>
      <c r="O171" s="117"/>
      <c r="P171" s="117"/>
      <c r="S171" s="117"/>
    </row>
    <row r="172" spans="2:19" x14ac:dyDescent="0.2">
      <c r="B172" s="117"/>
      <c r="C172" s="117"/>
      <c r="D172" s="117"/>
      <c r="E172" s="117"/>
      <c r="F172" s="117"/>
      <c r="G172" s="117"/>
      <c r="H172" s="117"/>
      <c r="I172" s="118"/>
      <c r="J172" s="117"/>
      <c r="K172" s="117"/>
      <c r="L172" s="117"/>
      <c r="M172" s="117"/>
      <c r="N172" s="117"/>
      <c r="O172" s="117"/>
      <c r="P172" s="117"/>
      <c r="S172" s="117"/>
    </row>
    <row r="173" spans="2:19" x14ac:dyDescent="0.2">
      <c r="B173" s="117"/>
      <c r="C173" s="117"/>
      <c r="D173" s="117"/>
      <c r="E173" s="117"/>
      <c r="F173" s="117"/>
      <c r="G173" s="117"/>
      <c r="H173" s="117"/>
      <c r="I173" s="118"/>
      <c r="J173" s="117"/>
      <c r="K173" s="117"/>
      <c r="L173" s="117"/>
      <c r="M173" s="117"/>
      <c r="N173" s="117"/>
      <c r="O173" s="117"/>
      <c r="P173" s="117"/>
      <c r="S173" s="117"/>
    </row>
    <row r="174" spans="2:19" x14ac:dyDescent="0.2">
      <c r="B174" s="117"/>
      <c r="C174" s="117"/>
      <c r="D174" s="117"/>
      <c r="E174" s="117"/>
      <c r="F174" s="117"/>
      <c r="G174" s="117"/>
      <c r="H174" s="117"/>
      <c r="I174" s="118"/>
      <c r="J174" s="117"/>
      <c r="K174" s="117"/>
      <c r="L174" s="117"/>
      <c r="M174" s="117"/>
      <c r="N174" s="117"/>
      <c r="O174" s="117"/>
      <c r="P174" s="117"/>
      <c r="S174" s="117"/>
    </row>
    <row r="175" spans="2:19" x14ac:dyDescent="0.2">
      <c r="B175" s="117"/>
      <c r="C175" s="117"/>
      <c r="D175" s="117"/>
      <c r="E175" s="117"/>
      <c r="F175" s="117"/>
      <c r="G175" s="117"/>
      <c r="H175" s="117"/>
      <c r="I175" s="118"/>
      <c r="J175" s="117"/>
      <c r="K175" s="117"/>
      <c r="L175" s="117"/>
      <c r="M175" s="117"/>
      <c r="N175" s="117"/>
      <c r="O175" s="117"/>
      <c r="P175" s="117"/>
      <c r="S175" s="117"/>
    </row>
    <row r="176" spans="2:19" x14ac:dyDescent="0.2">
      <c r="B176" s="117"/>
      <c r="C176" s="117"/>
      <c r="D176" s="117"/>
      <c r="E176" s="117"/>
      <c r="F176" s="117"/>
      <c r="G176" s="117"/>
      <c r="H176" s="117"/>
      <c r="I176" s="118"/>
      <c r="J176" s="117"/>
      <c r="K176" s="117"/>
      <c r="L176" s="117"/>
      <c r="M176" s="117"/>
      <c r="N176" s="117"/>
      <c r="O176" s="117"/>
      <c r="P176" s="117"/>
      <c r="S176" s="117"/>
    </row>
    <row r="177" spans="2:19" x14ac:dyDescent="0.2">
      <c r="B177" s="117"/>
      <c r="C177" s="117"/>
      <c r="D177" s="117"/>
      <c r="E177" s="117"/>
      <c r="F177" s="117"/>
      <c r="G177" s="117"/>
      <c r="H177" s="117"/>
      <c r="I177" s="118"/>
      <c r="J177" s="117"/>
      <c r="K177" s="117"/>
      <c r="L177" s="117"/>
      <c r="M177" s="117"/>
      <c r="N177" s="117"/>
      <c r="O177" s="117"/>
      <c r="P177" s="117"/>
      <c r="S177" s="117"/>
    </row>
    <row r="178" spans="2:19" x14ac:dyDescent="0.2">
      <c r="B178" s="117"/>
      <c r="C178" s="117"/>
      <c r="D178" s="117"/>
      <c r="E178" s="117"/>
      <c r="F178" s="117"/>
      <c r="G178" s="117"/>
      <c r="H178" s="117"/>
      <c r="I178" s="118"/>
      <c r="J178" s="117"/>
      <c r="K178" s="117"/>
      <c r="L178" s="117"/>
      <c r="M178" s="117"/>
      <c r="N178" s="117"/>
      <c r="O178" s="117"/>
      <c r="P178" s="117"/>
      <c r="S178" s="117"/>
    </row>
    <row r="179" spans="2:19" x14ac:dyDescent="0.2">
      <c r="B179" s="117"/>
      <c r="C179" s="117"/>
      <c r="D179" s="117"/>
      <c r="E179" s="117"/>
      <c r="F179" s="117"/>
      <c r="G179" s="117"/>
      <c r="H179" s="117"/>
      <c r="I179" s="118"/>
      <c r="J179" s="117"/>
      <c r="K179" s="117"/>
      <c r="L179" s="117"/>
      <c r="M179" s="117"/>
      <c r="N179" s="117"/>
      <c r="O179" s="117"/>
      <c r="P179" s="117"/>
      <c r="S179" s="117"/>
    </row>
    <row r="180" spans="2:19" x14ac:dyDescent="0.2">
      <c r="B180" s="117"/>
      <c r="C180" s="117"/>
      <c r="D180" s="117"/>
      <c r="E180" s="117"/>
      <c r="F180" s="117"/>
      <c r="G180" s="117"/>
      <c r="H180" s="117"/>
      <c r="I180" s="118"/>
      <c r="J180" s="117"/>
      <c r="K180" s="117"/>
      <c r="L180" s="117"/>
      <c r="M180" s="117"/>
      <c r="N180" s="117"/>
      <c r="O180" s="117"/>
      <c r="P180" s="117"/>
      <c r="S180" s="117"/>
    </row>
    <row r="181" spans="2:19" x14ac:dyDescent="0.2">
      <c r="B181" s="117"/>
      <c r="C181" s="117"/>
      <c r="D181" s="117"/>
      <c r="E181" s="117"/>
      <c r="F181" s="117"/>
      <c r="G181" s="117"/>
      <c r="H181" s="117"/>
      <c r="I181" s="118"/>
      <c r="J181" s="117"/>
      <c r="K181" s="117"/>
      <c r="L181" s="117"/>
      <c r="M181" s="117"/>
      <c r="N181" s="117"/>
      <c r="O181" s="117"/>
      <c r="P181" s="117"/>
      <c r="S181" s="117"/>
    </row>
    <row r="182" spans="2:19" x14ac:dyDescent="0.2">
      <c r="B182" s="117"/>
      <c r="C182" s="117"/>
      <c r="D182" s="117"/>
      <c r="E182" s="117"/>
      <c r="F182" s="117"/>
      <c r="G182" s="117"/>
      <c r="H182" s="117"/>
      <c r="I182" s="118"/>
      <c r="J182" s="117"/>
      <c r="K182" s="117"/>
      <c r="L182" s="117"/>
      <c r="M182" s="117"/>
      <c r="N182" s="117"/>
      <c r="O182" s="117"/>
      <c r="P182" s="117"/>
      <c r="S182" s="117"/>
    </row>
    <row r="183" spans="2:19" x14ac:dyDescent="0.2">
      <c r="B183" s="117"/>
      <c r="C183" s="117"/>
      <c r="D183" s="117"/>
      <c r="E183" s="117"/>
      <c r="F183" s="117"/>
      <c r="G183" s="117"/>
      <c r="H183" s="117"/>
      <c r="I183" s="118"/>
      <c r="J183" s="117"/>
      <c r="K183" s="117"/>
      <c r="L183" s="117"/>
      <c r="M183" s="117"/>
      <c r="N183" s="117"/>
      <c r="O183" s="117"/>
      <c r="P183" s="117"/>
      <c r="S183" s="117"/>
    </row>
    <row r="184" spans="2:19" x14ac:dyDescent="0.2">
      <c r="B184" s="117"/>
      <c r="C184" s="117"/>
      <c r="D184" s="117"/>
      <c r="E184" s="117"/>
      <c r="F184" s="117"/>
      <c r="G184" s="117"/>
      <c r="H184" s="117"/>
      <c r="I184" s="118"/>
      <c r="J184" s="117"/>
      <c r="K184" s="117"/>
      <c r="L184" s="117"/>
      <c r="M184" s="117"/>
      <c r="N184" s="117"/>
      <c r="O184" s="117"/>
      <c r="P184" s="117"/>
      <c r="S184" s="117"/>
    </row>
    <row r="185" spans="2:19" x14ac:dyDescent="0.2">
      <c r="B185" s="117"/>
      <c r="C185" s="117"/>
      <c r="D185" s="117"/>
      <c r="E185" s="117"/>
      <c r="F185" s="117"/>
      <c r="G185" s="117"/>
      <c r="H185" s="117"/>
      <c r="I185" s="118"/>
      <c r="J185" s="117"/>
      <c r="K185" s="117"/>
      <c r="L185" s="117"/>
      <c r="M185" s="117"/>
      <c r="N185" s="117"/>
      <c r="O185" s="117"/>
      <c r="P185" s="117"/>
      <c r="S185" s="117"/>
    </row>
    <row r="186" spans="2:19" x14ac:dyDescent="0.2">
      <c r="B186" s="117"/>
      <c r="C186" s="117"/>
      <c r="D186" s="117"/>
      <c r="E186" s="117"/>
      <c r="F186" s="117"/>
      <c r="G186" s="117"/>
      <c r="H186" s="117"/>
      <c r="I186" s="118"/>
      <c r="J186" s="117"/>
      <c r="K186" s="117"/>
      <c r="L186" s="117"/>
      <c r="M186" s="117"/>
      <c r="N186" s="117"/>
      <c r="O186" s="117"/>
      <c r="P186" s="117"/>
      <c r="S186" s="117"/>
    </row>
    <row r="187" spans="2:19" x14ac:dyDescent="0.2">
      <c r="B187" s="117"/>
      <c r="C187" s="117"/>
      <c r="D187" s="117"/>
      <c r="E187" s="117"/>
      <c r="F187" s="117"/>
      <c r="G187" s="117"/>
      <c r="H187" s="117"/>
      <c r="I187" s="118"/>
      <c r="J187" s="117"/>
      <c r="K187" s="117"/>
      <c r="L187" s="117"/>
      <c r="M187" s="117"/>
      <c r="N187" s="117"/>
      <c r="O187" s="117"/>
      <c r="P187" s="117"/>
      <c r="S187" s="117"/>
    </row>
    <row r="188" spans="2:19" x14ac:dyDescent="0.2">
      <c r="B188" s="117"/>
      <c r="C188" s="117"/>
      <c r="D188" s="117"/>
      <c r="E188" s="117"/>
      <c r="F188" s="117"/>
      <c r="G188" s="117"/>
      <c r="H188" s="117"/>
      <c r="I188" s="118"/>
      <c r="J188" s="117"/>
      <c r="K188" s="117"/>
      <c r="L188" s="117"/>
      <c r="M188" s="117"/>
      <c r="N188" s="117"/>
      <c r="O188" s="117"/>
      <c r="P188" s="117"/>
      <c r="S188" s="117"/>
    </row>
    <row r="189" spans="2:19" x14ac:dyDescent="0.2">
      <c r="B189" s="117"/>
      <c r="C189" s="117"/>
      <c r="D189" s="117"/>
      <c r="E189" s="117"/>
      <c r="F189" s="117"/>
      <c r="G189" s="117"/>
      <c r="H189" s="117"/>
      <c r="I189" s="118"/>
      <c r="J189" s="117"/>
      <c r="K189" s="117"/>
      <c r="L189" s="117"/>
      <c r="M189" s="117"/>
      <c r="N189" s="117"/>
      <c r="O189" s="117"/>
      <c r="P189" s="117"/>
      <c r="S189" s="117"/>
    </row>
    <row r="190" spans="2:19" x14ac:dyDescent="0.2">
      <c r="B190" s="117"/>
      <c r="C190" s="117"/>
      <c r="D190" s="117"/>
      <c r="E190" s="117"/>
      <c r="F190" s="117"/>
      <c r="G190" s="117"/>
      <c r="H190" s="117"/>
      <c r="I190" s="118"/>
      <c r="J190" s="117"/>
      <c r="K190" s="117"/>
      <c r="L190" s="117"/>
      <c r="M190" s="117"/>
      <c r="N190" s="117"/>
      <c r="O190" s="117"/>
      <c r="P190" s="117"/>
      <c r="S190" s="117"/>
    </row>
    <row r="191" spans="2:19" x14ac:dyDescent="0.2">
      <c r="B191" s="117"/>
      <c r="C191" s="117"/>
      <c r="D191" s="117"/>
      <c r="E191" s="117"/>
      <c r="F191" s="117"/>
      <c r="G191" s="117"/>
      <c r="H191" s="117"/>
      <c r="I191" s="118"/>
      <c r="J191" s="117"/>
      <c r="K191" s="117"/>
      <c r="L191" s="117"/>
      <c r="M191" s="117"/>
      <c r="N191" s="117"/>
      <c r="O191" s="117"/>
      <c r="P191" s="117"/>
      <c r="S191" s="117"/>
    </row>
    <row r="192" spans="2:19" x14ac:dyDescent="0.2">
      <c r="B192" s="117"/>
      <c r="C192" s="117"/>
      <c r="D192" s="117"/>
      <c r="E192" s="117"/>
      <c r="F192" s="117"/>
      <c r="G192" s="117"/>
      <c r="H192" s="117"/>
      <c r="I192" s="118"/>
      <c r="J192" s="117"/>
      <c r="K192" s="117"/>
      <c r="L192" s="117"/>
      <c r="M192" s="117"/>
      <c r="N192" s="117"/>
      <c r="O192" s="117"/>
      <c r="P192" s="117"/>
      <c r="S192" s="117"/>
    </row>
    <row r="193" spans="2:19" x14ac:dyDescent="0.2">
      <c r="B193" s="117"/>
      <c r="C193" s="117"/>
      <c r="D193" s="117"/>
      <c r="E193" s="117"/>
      <c r="F193" s="117"/>
      <c r="G193" s="117"/>
      <c r="H193" s="117"/>
      <c r="I193" s="118"/>
      <c r="J193" s="117"/>
      <c r="K193" s="117"/>
      <c r="L193" s="117"/>
      <c r="M193" s="117"/>
      <c r="N193" s="117"/>
      <c r="O193" s="117"/>
      <c r="P193" s="117"/>
      <c r="S193" s="117"/>
    </row>
    <row r="194" spans="2:19" x14ac:dyDescent="0.2">
      <c r="B194" s="117"/>
      <c r="C194" s="117"/>
      <c r="D194" s="117"/>
      <c r="E194" s="117"/>
      <c r="F194" s="117"/>
      <c r="G194" s="117"/>
      <c r="H194" s="117"/>
      <c r="I194" s="118"/>
      <c r="J194" s="117"/>
      <c r="K194" s="117"/>
      <c r="L194" s="117"/>
      <c r="M194" s="117"/>
      <c r="N194" s="117"/>
      <c r="O194" s="117"/>
      <c r="P194" s="117"/>
      <c r="S194" s="117"/>
    </row>
    <row r="195" spans="2:19" x14ac:dyDescent="0.2">
      <c r="B195" s="117"/>
      <c r="C195" s="117"/>
      <c r="D195" s="117"/>
      <c r="E195" s="117"/>
      <c r="F195" s="117"/>
      <c r="G195" s="117"/>
      <c r="H195" s="117"/>
      <c r="I195" s="118"/>
      <c r="J195" s="117"/>
      <c r="K195" s="117"/>
      <c r="L195" s="117"/>
      <c r="M195" s="117"/>
      <c r="N195" s="117"/>
      <c r="O195" s="117"/>
      <c r="P195" s="117"/>
      <c r="S195" s="117"/>
    </row>
    <row r="196" spans="2:19" x14ac:dyDescent="0.2">
      <c r="B196" s="117"/>
      <c r="C196" s="117"/>
      <c r="D196" s="117"/>
      <c r="E196" s="117"/>
      <c r="F196" s="117"/>
      <c r="G196" s="117"/>
      <c r="H196" s="117"/>
      <c r="I196" s="118"/>
      <c r="J196" s="117"/>
      <c r="K196" s="117"/>
      <c r="L196" s="117"/>
      <c r="M196" s="117"/>
      <c r="N196" s="117"/>
      <c r="O196" s="117"/>
      <c r="P196" s="117"/>
      <c r="S196" s="117"/>
    </row>
    <row r="197" spans="2:19" x14ac:dyDescent="0.2">
      <c r="B197" s="117"/>
      <c r="C197" s="117"/>
      <c r="D197" s="117"/>
      <c r="E197" s="117"/>
      <c r="F197" s="117"/>
      <c r="G197" s="117"/>
      <c r="H197" s="117"/>
      <c r="I197" s="118"/>
      <c r="J197" s="117"/>
      <c r="K197" s="117"/>
      <c r="L197" s="117"/>
      <c r="M197" s="117"/>
      <c r="N197" s="117"/>
      <c r="O197" s="117"/>
      <c r="P197" s="117"/>
      <c r="S197" s="117"/>
    </row>
    <row r="198" spans="2:19" x14ac:dyDescent="0.2">
      <c r="B198" s="117"/>
      <c r="C198" s="117"/>
      <c r="D198" s="117"/>
      <c r="E198" s="117"/>
      <c r="F198" s="117"/>
      <c r="G198" s="117"/>
      <c r="H198" s="117"/>
      <c r="I198" s="118"/>
      <c r="J198" s="117"/>
      <c r="K198" s="117"/>
      <c r="L198" s="117"/>
      <c r="M198" s="117"/>
      <c r="N198" s="117"/>
      <c r="O198" s="117"/>
      <c r="P198" s="117"/>
      <c r="S198" s="117"/>
    </row>
    <row r="199" spans="2:19" x14ac:dyDescent="0.2">
      <c r="B199" s="117"/>
      <c r="C199" s="117"/>
      <c r="D199" s="117"/>
      <c r="E199" s="117"/>
      <c r="F199" s="117"/>
      <c r="G199" s="117"/>
      <c r="H199" s="117"/>
      <c r="I199" s="118"/>
      <c r="J199" s="117"/>
      <c r="K199" s="117"/>
      <c r="L199" s="117"/>
      <c r="M199" s="117"/>
      <c r="N199" s="117"/>
      <c r="O199" s="117"/>
      <c r="P199" s="117"/>
      <c r="S199" s="117"/>
    </row>
    <row r="200" spans="2:19" x14ac:dyDescent="0.2">
      <c r="B200" s="117"/>
      <c r="C200" s="117"/>
      <c r="D200" s="117"/>
      <c r="E200" s="117"/>
      <c r="F200" s="117"/>
      <c r="G200" s="117"/>
      <c r="H200" s="117"/>
      <c r="I200" s="118"/>
      <c r="J200" s="117"/>
      <c r="K200" s="117"/>
      <c r="L200" s="117"/>
      <c r="M200" s="117"/>
      <c r="N200" s="117"/>
      <c r="O200" s="117"/>
      <c r="P200" s="117"/>
      <c r="S200" s="117"/>
    </row>
    <row r="201" spans="2:19" x14ac:dyDescent="0.2">
      <c r="B201" s="117"/>
      <c r="C201" s="117"/>
      <c r="D201" s="117"/>
      <c r="E201" s="117"/>
      <c r="F201" s="117"/>
      <c r="G201" s="117"/>
      <c r="H201" s="117"/>
      <c r="I201" s="118"/>
      <c r="J201" s="117"/>
      <c r="K201" s="117"/>
      <c r="L201" s="117"/>
      <c r="M201" s="117"/>
      <c r="N201" s="117"/>
      <c r="O201" s="117"/>
      <c r="P201" s="117"/>
      <c r="S201" s="117"/>
    </row>
    <row r="202" spans="2:19" x14ac:dyDescent="0.2">
      <c r="B202" s="117"/>
      <c r="C202" s="117"/>
      <c r="D202" s="117"/>
      <c r="E202" s="117"/>
      <c r="F202" s="117"/>
      <c r="G202" s="117"/>
      <c r="H202" s="117"/>
      <c r="I202" s="118"/>
      <c r="J202" s="117"/>
      <c r="K202" s="117"/>
      <c r="L202" s="117"/>
      <c r="M202" s="117"/>
      <c r="N202" s="117"/>
      <c r="O202" s="117"/>
      <c r="P202" s="117"/>
      <c r="S202" s="117"/>
    </row>
    <row r="203" spans="2:19" x14ac:dyDescent="0.2">
      <c r="B203" s="117"/>
      <c r="C203" s="117"/>
      <c r="D203" s="117"/>
      <c r="E203" s="117"/>
      <c r="F203" s="117"/>
      <c r="G203" s="117"/>
      <c r="H203" s="117"/>
      <c r="I203" s="118"/>
      <c r="J203" s="117"/>
      <c r="K203" s="117"/>
      <c r="L203" s="117"/>
      <c r="M203" s="117"/>
      <c r="N203" s="117"/>
      <c r="O203" s="117"/>
      <c r="P203" s="117"/>
      <c r="S203" s="117"/>
    </row>
    <row r="204" spans="2:19" x14ac:dyDescent="0.2">
      <c r="B204" s="117"/>
      <c r="C204" s="117"/>
      <c r="D204" s="117"/>
      <c r="E204" s="117"/>
      <c r="F204" s="117"/>
      <c r="G204" s="117"/>
      <c r="H204" s="117"/>
      <c r="I204" s="118"/>
      <c r="J204" s="117"/>
      <c r="K204" s="117"/>
      <c r="L204" s="117"/>
      <c r="M204" s="117"/>
      <c r="N204" s="117"/>
      <c r="O204" s="117"/>
      <c r="P204" s="117"/>
      <c r="S204" s="117"/>
    </row>
    <row r="205" spans="2:19" x14ac:dyDescent="0.2">
      <c r="B205" s="117"/>
      <c r="C205" s="117"/>
      <c r="D205" s="117"/>
      <c r="E205" s="117"/>
      <c r="F205" s="117"/>
      <c r="G205" s="117"/>
      <c r="H205" s="117"/>
      <c r="I205" s="118"/>
      <c r="J205" s="117"/>
      <c r="K205" s="117"/>
      <c r="L205" s="117"/>
      <c r="M205" s="117"/>
      <c r="N205" s="117"/>
      <c r="O205" s="117"/>
      <c r="P205" s="117"/>
      <c r="S205" s="117"/>
    </row>
    <row r="206" spans="2:19" x14ac:dyDescent="0.2">
      <c r="B206" s="117"/>
      <c r="C206" s="117"/>
      <c r="D206" s="117"/>
      <c r="E206" s="117"/>
      <c r="F206" s="117"/>
      <c r="G206" s="117"/>
      <c r="H206" s="117"/>
      <c r="I206" s="118"/>
      <c r="J206" s="117"/>
      <c r="K206" s="117"/>
      <c r="L206" s="117"/>
      <c r="M206" s="117"/>
      <c r="N206" s="117"/>
      <c r="O206" s="117"/>
      <c r="P206" s="117"/>
      <c r="S206" s="117"/>
    </row>
    <row r="207" spans="2:19" x14ac:dyDescent="0.2">
      <c r="B207" s="117"/>
      <c r="C207" s="117"/>
      <c r="D207" s="117"/>
      <c r="E207" s="117"/>
      <c r="F207" s="117"/>
      <c r="G207" s="117"/>
      <c r="H207" s="117"/>
      <c r="I207" s="118"/>
      <c r="J207" s="117"/>
      <c r="K207" s="117"/>
      <c r="L207" s="117"/>
      <c r="M207" s="117"/>
      <c r="N207" s="117"/>
      <c r="O207" s="117"/>
      <c r="P207" s="117"/>
      <c r="S207" s="117"/>
    </row>
    <row r="208" spans="2:19" x14ac:dyDescent="0.2">
      <c r="B208" s="117"/>
      <c r="C208" s="117"/>
      <c r="D208" s="117"/>
      <c r="E208" s="117"/>
      <c r="F208" s="117"/>
      <c r="G208" s="117"/>
      <c r="H208" s="117"/>
      <c r="I208" s="118"/>
      <c r="J208" s="117"/>
      <c r="K208" s="117"/>
      <c r="L208" s="117"/>
      <c r="M208" s="117"/>
      <c r="N208" s="117"/>
      <c r="O208" s="117"/>
      <c r="P208" s="117"/>
      <c r="S208" s="117"/>
    </row>
    <row r="209" spans="2:19" x14ac:dyDescent="0.2">
      <c r="B209" s="117"/>
      <c r="C209" s="117"/>
      <c r="D209" s="117"/>
      <c r="E209" s="117"/>
      <c r="F209" s="117"/>
      <c r="G209" s="117"/>
      <c r="H209" s="117"/>
      <c r="I209" s="118"/>
      <c r="J209" s="117"/>
      <c r="K209" s="117"/>
      <c r="L209" s="117"/>
      <c r="M209" s="117"/>
      <c r="N209" s="117"/>
      <c r="O209" s="117"/>
      <c r="P209" s="117"/>
      <c r="S209" s="117"/>
    </row>
    <row r="210" spans="2:19" x14ac:dyDescent="0.2">
      <c r="B210" s="117"/>
      <c r="C210" s="117"/>
      <c r="D210" s="117"/>
      <c r="E210" s="117"/>
      <c r="F210" s="117"/>
      <c r="G210" s="117"/>
      <c r="H210" s="117"/>
      <c r="I210" s="118"/>
      <c r="J210" s="117"/>
      <c r="K210" s="117"/>
      <c r="L210" s="117"/>
      <c r="M210" s="117"/>
      <c r="N210" s="117"/>
      <c r="O210" s="117"/>
      <c r="P210" s="117"/>
      <c r="S210" s="117"/>
    </row>
    <row r="211" spans="2:19" x14ac:dyDescent="0.2">
      <c r="B211" s="117"/>
      <c r="C211" s="117"/>
      <c r="D211" s="117"/>
      <c r="E211" s="117"/>
      <c r="F211" s="117"/>
      <c r="G211" s="117"/>
      <c r="H211" s="117"/>
      <c r="I211" s="118"/>
      <c r="J211" s="117"/>
      <c r="K211" s="117"/>
      <c r="L211" s="117"/>
      <c r="M211" s="117"/>
      <c r="N211" s="117"/>
      <c r="O211" s="117"/>
      <c r="P211" s="117"/>
      <c r="S211" s="117"/>
    </row>
    <row r="212" spans="2:19" x14ac:dyDescent="0.2">
      <c r="B212" s="117"/>
      <c r="C212" s="117"/>
      <c r="D212" s="117"/>
      <c r="E212" s="117"/>
      <c r="F212" s="117"/>
      <c r="G212" s="117"/>
      <c r="H212" s="117"/>
      <c r="I212" s="118"/>
      <c r="J212" s="117"/>
      <c r="K212" s="117"/>
      <c r="L212" s="117"/>
      <c r="M212" s="117"/>
      <c r="N212" s="117"/>
      <c r="O212" s="117"/>
      <c r="P212" s="117"/>
      <c r="S212" s="117"/>
    </row>
    <row r="213" spans="2:19" x14ac:dyDescent="0.2">
      <c r="B213" s="117"/>
      <c r="C213" s="117"/>
      <c r="D213" s="117"/>
      <c r="E213" s="117"/>
      <c r="F213" s="117"/>
      <c r="G213" s="117"/>
      <c r="H213" s="117"/>
      <c r="I213" s="118"/>
      <c r="J213" s="117"/>
      <c r="K213" s="117"/>
      <c r="L213" s="117"/>
      <c r="M213" s="117"/>
      <c r="N213" s="117"/>
      <c r="O213" s="117"/>
      <c r="P213" s="117"/>
      <c r="S213" s="117"/>
    </row>
    <row r="214" spans="2:19" x14ac:dyDescent="0.2">
      <c r="B214" s="117"/>
      <c r="C214" s="117"/>
      <c r="D214" s="117"/>
      <c r="E214" s="117"/>
      <c r="F214" s="117"/>
      <c r="G214" s="117"/>
      <c r="H214" s="117"/>
      <c r="I214" s="118"/>
      <c r="J214" s="117"/>
      <c r="K214" s="117"/>
      <c r="L214" s="117"/>
      <c r="M214" s="117"/>
      <c r="N214" s="117"/>
      <c r="O214" s="117"/>
      <c r="P214" s="117"/>
      <c r="S214" s="117"/>
    </row>
    <row r="215" spans="2:19" x14ac:dyDescent="0.2">
      <c r="B215" s="117"/>
      <c r="C215" s="117"/>
      <c r="D215" s="117"/>
      <c r="E215" s="117"/>
      <c r="F215" s="117"/>
      <c r="G215" s="117"/>
      <c r="H215" s="117"/>
      <c r="I215" s="118"/>
      <c r="J215" s="117"/>
      <c r="K215" s="117"/>
      <c r="L215" s="117"/>
      <c r="M215" s="117"/>
      <c r="N215" s="117"/>
      <c r="O215" s="117"/>
      <c r="P215" s="117"/>
      <c r="S215" s="117"/>
    </row>
    <row r="216" spans="2:19" x14ac:dyDescent="0.2">
      <c r="B216" s="117"/>
      <c r="C216" s="117"/>
      <c r="D216" s="117"/>
      <c r="E216" s="117"/>
      <c r="F216" s="117"/>
      <c r="G216" s="117"/>
      <c r="H216" s="117"/>
      <c r="I216" s="118"/>
      <c r="J216" s="117"/>
      <c r="K216" s="117"/>
      <c r="L216" s="117"/>
      <c r="M216" s="117"/>
      <c r="N216" s="117"/>
      <c r="O216" s="117"/>
      <c r="P216" s="117"/>
      <c r="S216" s="117"/>
    </row>
    <row r="217" spans="2:19" x14ac:dyDescent="0.2">
      <c r="B217" s="117"/>
      <c r="C217" s="117"/>
      <c r="D217" s="117"/>
      <c r="E217" s="117"/>
      <c r="F217" s="117"/>
      <c r="G217" s="117"/>
      <c r="H217" s="117"/>
      <c r="I217" s="118"/>
      <c r="J217" s="117"/>
      <c r="K217" s="117"/>
      <c r="L217" s="117"/>
      <c r="M217" s="117"/>
      <c r="N217" s="117"/>
      <c r="O217" s="117"/>
      <c r="P217" s="117"/>
      <c r="S217" s="117"/>
    </row>
    <row r="218" spans="2:19" x14ac:dyDescent="0.2">
      <c r="B218" s="117"/>
      <c r="C218" s="117"/>
      <c r="D218" s="117"/>
      <c r="E218" s="117"/>
      <c r="F218" s="117"/>
      <c r="G218" s="117"/>
      <c r="H218" s="117"/>
      <c r="I218" s="118"/>
      <c r="J218" s="117"/>
      <c r="K218" s="117"/>
      <c r="L218" s="117"/>
      <c r="M218" s="117"/>
      <c r="N218" s="117"/>
      <c r="O218" s="117"/>
      <c r="P218" s="117"/>
      <c r="S218" s="117"/>
    </row>
    <row r="219" spans="2:19" x14ac:dyDescent="0.2">
      <c r="B219" s="117"/>
      <c r="C219" s="117"/>
      <c r="D219" s="117"/>
      <c r="E219" s="117"/>
      <c r="F219" s="117"/>
      <c r="G219" s="117"/>
      <c r="H219" s="117"/>
      <c r="I219" s="118"/>
      <c r="J219" s="117"/>
      <c r="K219" s="117"/>
      <c r="L219" s="117"/>
      <c r="M219" s="117"/>
      <c r="N219" s="117"/>
      <c r="O219" s="117"/>
      <c r="P219" s="117"/>
      <c r="S219" s="117"/>
    </row>
    <row r="220" spans="2:19" x14ac:dyDescent="0.2">
      <c r="B220" s="117"/>
      <c r="C220" s="117"/>
      <c r="D220" s="117"/>
      <c r="E220" s="117"/>
      <c r="F220" s="117"/>
      <c r="G220" s="117"/>
      <c r="H220" s="117"/>
      <c r="I220" s="118"/>
      <c r="J220" s="117"/>
      <c r="K220" s="117"/>
      <c r="L220" s="117"/>
      <c r="M220" s="117"/>
      <c r="N220" s="117"/>
      <c r="O220" s="117"/>
      <c r="P220" s="117"/>
      <c r="S220" s="117"/>
    </row>
    <row r="221" spans="2:19" x14ac:dyDescent="0.2">
      <c r="B221" s="117"/>
      <c r="C221" s="117"/>
      <c r="D221" s="117"/>
      <c r="E221" s="117"/>
      <c r="F221" s="117"/>
      <c r="G221" s="117"/>
      <c r="H221" s="117"/>
      <c r="I221" s="118"/>
      <c r="J221" s="117"/>
      <c r="K221" s="117"/>
      <c r="L221" s="117"/>
      <c r="M221" s="117"/>
      <c r="N221" s="117"/>
      <c r="O221" s="117"/>
      <c r="P221" s="117"/>
      <c r="S221" s="117"/>
    </row>
    <row r="222" spans="2:19" x14ac:dyDescent="0.2">
      <c r="B222" s="117"/>
      <c r="C222" s="117"/>
      <c r="D222" s="117"/>
      <c r="E222" s="117"/>
      <c r="F222" s="117"/>
      <c r="G222" s="117"/>
      <c r="H222" s="117"/>
      <c r="I222" s="118"/>
      <c r="J222" s="117"/>
      <c r="K222" s="117"/>
      <c r="L222" s="117"/>
      <c r="M222" s="117"/>
      <c r="N222" s="117"/>
      <c r="O222" s="117"/>
      <c r="P222" s="117"/>
      <c r="S222" s="117"/>
    </row>
    <row r="223" spans="2:19" x14ac:dyDescent="0.2">
      <c r="B223" s="117"/>
      <c r="C223" s="117"/>
      <c r="D223" s="117"/>
      <c r="E223" s="117"/>
      <c r="F223" s="117"/>
      <c r="G223" s="117"/>
      <c r="H223" s="117"/>
      <c r="I223" s="118"/>
      <c r="J223" s="117"/>
      <c r="K223" s="117"/>
      <c r="L223" s="117"/>
      <c r="M223" s="117"/>
      <c r="N223" s="117"/>
      <c r="O223" s="117"/>
      <c r="P223" s="117"/>
      <c r="S223" s="117"/>
    </row>
    <row r="224" spans="2:19" x14ac:dyDescent="0.2">
      <c r="B224" s="117"/>
      <c r="C224" s="117"/>
      <c r="D224" s="117"/>
      <c r="E224" s="117"/>
      <c r="F224" s="117"/>
      <c r="G224" s="117"/>
      <c r="H224" s="117"/>
      <c r="I224" s="118"/>
      <c r="J224" s="117"/>
      <c r="K224" s="117"/>
      <c r="L224" s="117"/>
      <c r="M224" s="117"/>
      <c r="N224" s="117"/>
      <c r="O224" s="117"/>
      <c r="P224" s="117"/>
      <c r="S224" s="117"/>
    </row>
    <row r="225" spans="2:19" x14ac:dyDescent="0.2">
      <c r="B225" s="117"/>
      <c r="C225" s="117"/>
      <c r="D225" s="117"/>
      <c r="E225" s="117"/>
      <c r="F225" s="117"/>
      <c r="G225" s="117"/>
      <c r="H225" s="117"/>
      <c r="I225" s="118"/>
      <c r="J225" s="117"/>
      <c r="K225" s="117"/>
      <c r="L225" s="117"/>
      <c r="M225" s="117"/>
      <c r="N225" s="117"/>
      <c r="O225" s="117"/>
      <c r="P225" s="117"/>
      <c r="S225" s="117"/>
    </row>
    <row r="226" spans="2:19" x14ac:dyDescent="0.2">
      <c r="B226" s="117"/>
      <c r="C226" s="117"/>
      <c r="D226" s="117"/>
      <c r="E226" s="117"/>
      <c r="F226" s="117"/>
      <c r="G226" s="117"/>
      <c r="H226" s="117"/>
      <c r="I226" s="118"/>
      <c r="J226" s="117"/>
      <c r="K226" s="117"/>
      <c r="L226" s="117"/>
      <c r="M226" s="117"/>
      <c r="N226" s="117"/>
      <c r="O226" s="117"/>
      <c r="P226" s="117"/>
      <c r="S226" s="117"/>
    </row>
    <row r="227" spans="2:19" x14ac:dyDescent="0.2">
      <c r="B227" s="117"/>
      <c r="C227" s="117"/>
      <c r="D227" s="117"/>
      <c r="E227" s="117"/>
      <c r="F227" s="117"/>
      <c r="G227" s="117"/>
      <c r="H227" s="117"/>
      <c r="I227" s="118"/>
      <c r="J227" s="117"/>
      <c r="K227" s="117"/>
      <c r="L227" s="117"/>
      <c r="M227" s="117"/>
      <c r="N227" s="117"/>
      <c r="O227" s="117"/>
      <c r="P227" s="117"/>
      <c r="S227" s="117"/>
    </row>
    <row r="228" spans="2:19" x14ac:dyDescent="0.2">
      <c r="B228" s="117"/>
      <c r="C228" s="117"/>
      <c r="D228" s="117"/>
      <c r="E228" s="117"/>
      <c r="F228" s="117"/>
      <c r="G228" s="117"/>
      <c r="H228" s="117"/>
      <c r="I228" s="118"/>
      <c r="J228" s="117"/>
      <c r="K228" s="117"/>
      <c r="L228" s="117"/>
      <c r="M228" s="117"/>
      <c r="N228" s="117"/>
      <c r="O228" s="117"/>
      <c r="P228" s="117"/>
      <c r="S228" s="117"/>
    </row>
    <row r="229" spans="2:19" x14ac:dyDescent="0.2">
      <c r="B229" s="117"/>
      <c r="C229" s="117"/>
      <c r="D229" s="117"/>
      <c r="E229" s="117"/>
      <c r="F229" s="117"/>
      <c r="G229" s="117"/>
      <c r="H229" s="117"/>
      <c r="I229" s="118"/>
      <c r="J229" s="117"/>
      <c r="K229" s="117"/>
      <c r="L229" s="117"/>
      <c r="M229" s="117"/>
      <c r="N229" s="117"/>
      <c r="O229" s="117"/>
      <c r="P229" s="117"/>
      <c r="S229" s="117"/>
    </row>
    <row r="230" spans="2:19" x14ac:dyDescent="0.2">
      <c r="B230" s="117"/>
      <c r="C230" s="117"/>
      <c r="D230" s="117"/>
      <c r="E230" s="117"/>
      <c r="F230" s="117"/>
      <c r="G230" s="117"/>
      <c r="H230" s="117"/>
      <c r="I230" s="118"/>
      <c r="J230" s="117"/>
      <c r="K230" s="117"/>
      <c r="L230" s="117"/>
      <c r="M230" s="117"/>
      <c r="N230" s="117"/>
      <c r="O230" s="117"/>
      <c r="P230" s="117"/>
      <c r="S230" s="117"/>
    </row>
    <row r="231" spans="2:19" x14ac:dyDescent="0.2">
      <c r="B231" s="117"/>
      <c r="C231" s="117"/>
      <c r="D231" s="117"/>
      <c r="E231" s="117"/>
      <c r="F231" s="117"/>
      <c r="G231" s="117"/>
      <c r="H231" s="117"/>
      <c r="I231" s="118"/>
      <c r="J231" s="117"/>
      <c r="K231" s="117"/>
      <c r="L231" s="117"/>
      <c r="M231" s="117"/>
      <c r="N231" s="117"/>
      <c r="O231" s="117"/>
      <c r="P231" s="117"/>
      <c r="S231" s="117"/>
    </row>
    <row r="232" spans="2:19" x14ac:dyDescent="0.2">
      <c r="B232" s="117"/>
      <c r="C232" s="117"/>
      <c r="D232" s="117"/>
      <c r="E232" s="117"/>
      <c r="F232" s="117"/>
      <c r="G232" s="117"/>
      <c r="H232" s="117"/>
      <c r="I232" s="118"/>
      <c r="J232" s="117"/>
      <c r="K232" s="117"/>
      <c r="L232" s="117"/>
      <c r="M232" s="117"/>
      <c r="N232" s="117"/>
      <c r="O232" s="117"/>
      <c r="P232" s="117"/>
      <c r="S232" s="117"/>
    </row>
    <row r="233" spans="2:19" x14ac:dyDescent="0.2">
      <c r="B233" s="117"/>
      <c r="C233" s="117"/>
      <c r="D233" s="117"/>
      <c r="E233" s="117"/>
      <c r="F233" s="117"/>
      <c r="G233" s="117"/>
      <c r="H233" s="117"/>
      <c r="I233" s="118"/>
      <c r="J233" s="117"/>
      <c r="K233" s="117"/>
      <c r="L233" s="117"/>
      <c r="M233" s="117"/>
      <c r="N233" s="117"/>
      <c r="O233" s="117"/>
      <c r="P233" s="117"/>
      <c r="S233" s="117"/>
    </row>
    <row r="234" spans="2:19" x14ac:dyDescent="0.2">
      <c r="B234" s="117"/>
      <c r="C234" s="117"/>
      <c r="D234" s="117"/>
      <c r="E234" s="117"/>
      <c r="F234" s="117"/>
      <c r="G234" s="117"/>
      <c r="H234" s="117"/>
      <c r="I234" s="118"/>
      <c r="J234" s="117"/>
      <c r="K234" s="117"/>
      <c r="L234" s="117"/>
      <c r="M234" s="117"/>
      <c r="N234" s="117"/>
      <c r="O234" s="117"/>
      <c r="P234" s="117"/>
      <c r="S234" s="117"/>
    </row>
    <row r="235" spans="2:19" x14ac:dyDescent="0.2">
      <c r="B235" s="117"/>
      <c r="C235" s="117"/>
      <c r="D235" s="117"/>
      <c r="E235" s="117"/>
      <c r="F235" s="117"/>
      <c r="G235" s="117"/>
      <c r="H235" s="117"/>
      <c r="I235" s="118"/>
      <c r="J235" s="117"/>
      <c r="K235" s="117"/>
      <c r="L235" s="117"/>
      <c r="M235" s="117"/>
      <c r="N235" s="117"/>
      <c r="O235" s="117"/>
      <c r="P235" s="117"/>
      <c r="S235" s="117"/>
    </row>
    <row r="236" spans="2:19" x14ac:dyDescent="0.2">
      <c r="B236" s="117"/>
      <c r="C236" s="117"/>
      <c r="D236" s="117"/>
      <c r="E236" s="117"/>
      <c r="F236" s="117"/>
      <c r="G236" s="117"/>
      <c r="H236" s="117"/>
      <c r="I236" s="118"/>
      <c r="J236" s="117"/>
      <c r="K236" s="117"/>
      <c r="L236" s="117"/>
      <c r="M236" s="117"/>
      <c r="N236" s="117"/>
      <c r="O236" s="117"/>
      <c r="P236" s="117"/>
      <c r="S236" s="117"/>
    </row>
    <row r="237" spans="2:19" x14ac:dyDescent="0.2">
      <c r="B237" s="117"/>
      <c r="C237" s="117"/>
      <c r="D237" s="117"/>
      <c r="E237" s="117"/>
      <c r="F237" s="117"/>
      <c r="G237" s="117"/>
      <c r="H237" s="117"/>
      <c r="I237" s="118"/>
      <c r="J237" s="117"/>
      <c r="K237" s="117"/>
      <c r="L237" s="117"/>
      <c r="M237" s="117"/>
      <c r="N237" s="117"/>
      <c r="O237" s="117"/>
      <c r="P237" s="117"/>
      <c r="S237" s="117"/>
    </row>
    <row r="238" spans="2:19" x14ac:dyDescent="0.2">
      <c r="B238" s="117"/>
      <c r="C238" s="117"/>
      <c r="D238" s="117"/>
      <c r="E238" s="117"/>
      <c r="F238" s="117"/>
      <c r="G238" s="117"/>
      <c r="H238" s="117"/>
      <c r="I238" s="118"/>
      <c r="J238" s="117"/>
      <c r="K238" s="117"/>
      <c r="L238" s="117"/>
      <c r="M238" s="117"/>
      <c r="N238" s="117"/>
      <c r="O238" s="117"/>
      <c r="P238" s="117"/>
      <c r="S238" s="117"/>
    </row>
    <row r="239" spans="2:19" x14ac:dyDescent="0.2">
      <c r="B239" s="117"/>
      <c r="C239" s="117"/>
      <c r="D239" s="117"/>
      <c r="E239" s="117"/>
      <c r="F239" s="117"/>
      <c r="G239" s="117"/>
      <c r="H239" s="117"/>
      <c r="I239" s="118"/>
      <c r="J239" s="117"/>
      <c r="K239" s="117"/>
      <c r="L239" s="117"/>
      <c r="M239" s="117"/>
      <c r="N239" s="117"/>
      <c r="O239" s="117"/>
      <c r="P239" s="117"/>
      <c r="S239" s="117"/>
    </row>
    <row r="240" spans="2:19" x14ac:dyDescent="0.2">
      <c r="B240" s="117"/>
      <c r="C240" s="117"/>
      <c r="D240" s="117"/>
      <c r="E240" s="117"/>
      <c r="F240" s="117"/>
      <c r="G240" s="117"/>
      <c r="H240" s="117"/>
      <c r="I240" s="118"/>
      <c r="J240" s="117"/>
      <c r="K240" s="117"/>
      <c r="L240" s="117"/>
      <c r="M240" s="117"/>
      <c r="N240" s="117"/>
      <c r="O240" s="117"/>
      <c r="P240" s="117"/>
      <c r="S240" s="117"/>
    </row>
    <row r="241" spans="2:19" x14ac:dyDescent="0.2">
      <c r="B241" s="117"/>
      <c r="C241" s="117"/>
      <c r="D241" s="117"/>
      <c r="E241" s="117"/>
      <c r="F241" s="117"/>
      <c r="G241" s="117"/>
      <c r="H241" s="117"/>
      <c r="I241" s="118"/>
      <c r="J241" s="117"/>
      <c r="K241" s="117"/>
      <c r="L241" s="117"/>
      <c r="M241" s="117"/>
      <c r="N241" s="117"/>
      <c r="O241" s="117"/>
      <c r="P241" s="117"/>
      <c r="S241" s="117"/>
    </row>
    <row r="242" spans="2:19" x14ac:dyDescent="0.2">
      <c r="B242" s="117"/>
      <c r="C242" s="117"/>
      <c r="D242" s="117"/>
      <c r="E242" s="117"/>
      <c r="F242" s="117"/>
      <c r="G242" s="117"/>
      <c r="H242" s="117"/>
      <c r="I242" s="118"/>
      <c r="J242" s="117"/>
      <c r="K242" s="117"/>
      <c r="L242" s="117"/>
      <c r="M242" s="117"/>
      <c r="N242" s="117"/>
      <c r="O242" s="117"/>
      <c r="P242" s="117"/>
      <c r="S242" s="117"/>
    </row>
    <row r="243" spans="2:19" x14ac:dyDescent="0.2">
      <c r="B243" s="117"/>
      <c r="C243" s="117"/>
      <c r="D243" s="117"/>
      <c r="E243" s="117"/>
      <c r="F243" s="117"/>
      <c r="G243" s="117"/>
      <c r="H243" s="117"/>
      <c r="I243" s="118"/>
      <c r="J243" s="117"/>
      <c r="K243" s="117"/>
      <c r="L243" s="117"/>
      <c r="M243" s="117"/>
      <c r="N243" s="117"/>
      <c r="O243" s="117"/>
      <c r="P243" s="117"/>
      <c r="S243" s="117"/>
    </row>
    <row r="244" spans="2:19" x14ac:dyDescent="0.2">
      <c r="B244" s="117"/>
      <c r="C244" s="117"/>
      <c r="D244" s="117"/>
      <c r="E244" s="117"/>
      <c r="F244" s="117"/>
      <c r="G244" s="117"/>
      <c r="H244" s="117"/>
      <c r="I244" s="118"/>
      <c r="J244" s="117"/>
      <c r="K244" s="117"/>
      <c r="L244" s="117"/>
      <c r="M244" s="117"/>
      <c r="N244" s="117"/>
      <c r="O244" s="117"/>
      <c r="P244" s="117"/>
      <c r="S244" s="117"/>
    </row>
    <row r="245" spans="2:19" x14ac:dyDescent="0.2">
      <c r="B245" s="117"/>
      <c r="C245" s="117"/>
      <c r="D245" s="117"/>
      <c r="E245" s="117"/>
      <c r="F245" s="117"/>
      <c r="G245" s="117"/>
      <c r="H245" s="117"/>
      <c r="I245" s="118"/>
      <c r="J245" s="117"/>
      <c r="K245" s="117"/>
      <c r="L245" s="117"/>
      <c r="M245" s="117"/>
      <c r="N245" s="117"/>
      <c r="O245" s="117"/>
      <c r="P245" s="117"/>
      <c r="S245" s="117"/>
    </row>
    <row r="246" spans="2:19" x14ac:dyDescent="0.2">
      <c r="B246" s="117"/>
      <c r="C246" s="117"/>
      <c r="D246" s="117"/>
      <c r="E246" s="117"/>
      <c r="F246" s="117"/>
      <c r="G246" s="117"/>
      <c r="H246" s="117"/>
      <c r="I246" s="118"/>
      <c r="J246" s="117"/>
      <c r="K246" s="117"/>
      <c r="L246" s="117"/>
      <c r="M246" s="117"/>
      <c r="N246" s="117"/>
      <c r="O246" s="117"/>
      <c r="P246" s="117"/>
      <c r="S246" s="117"/>
    </row>
    <row r="247" spans="2:19" x14ac:dyDescent="0.2">
      <c r="B247" s="117"/>
      <c r="C247" s="117"/>
      <c r="D247" s="117"/>
      <c r="E247" s="117"/>
      <c r="F247" s="117"/>
      <c r="G247" s="117"/>
      <c r="H247" s="117"/>
      <c r="I247" s="118"/>
      <c r="J247" s="117"/>
      <c r="K247" s="117"/>
      <c r="L247" s="117"/>
      <c r="M247" s="117"/>
      <c r="N247" s="117"/>
      <c r="O247" s="117"/>
      <c r="P247" s="117"/>
      <c r="S247" s="117"/>
    </row>
    <row r="248" spans="2:19" x14ac:dyDescent="0.2">
      <c r="B248" s="117"/>
      <c r="C248" s="117"/>
      <c r="D248" s="117"/>
      <c r="E248" s="117"/>
      <c r="F248" s="117"/>
      <c r="G248" s="117"/>
      <c r="H248" s="117"/>
      <c r="I248" s="118"/>
      <c r="J248" s="117"/>
      <c r="K248" s="117"/>
      <c r="L248" s="117"/>
      <c r="M248" s="117"/>
      <c r="N248" s="117"/>
      <c r="O248" s="117"/>
      <c r="P248" s="117"/>
      <c r="S248" s="117"/>
    </row>
    <row r="249" spans="2:19" x14ac:dyDescent="0.2">
      <c r="B249" s="117"/>
      <c r="C249" s="117"/>
      <c r="D249" s="117"/>
      <c r="E249" s="117"/>
      <c r="F249" s="117"/>
      <c r="G249" s="117"/>
      <c r="H249" s="117"/>
      <c r="I249" s="118"/>
      <c r="J249" s="117"/>
      <c r="K249" s="117"/>
      <c r="L249" s="117"/>
      <c r="M249" s="117"/>
      <c r="N249" s="117"/>
      <c r="O249" s="117"/>
      <c r="P249" s="117"/>
      <c r="S249" s="117"/>
    </row>
    <row r="250" spans="2:19" x14ac:dyDescent="0.2">
      <c r="B250" s="117"/>
      <c r="C250" s="117"/>
      <c r="D250" s="117"/>
      <c r="E250" s="117"/>
      <c r="F250" s="117"/>
      <c r="G250" s="117"/>
      <c r="H250" s="117"/>
      <c r="I250" s="118"/>
      <c r="J250" s="117"/>
      <c r="K250" s="117"/>
      <c r="L250" s="117"/>
      <c r="M250" s="117"/>
      <c r="N250" s="117"/>
      <c r="O250" s="117"/>
      <c r="P250" s="117"/>
      <c r="S250" s="117"/>
    </row>
    <row r="251" spans="2:19" x14ac:dyDescent="0.2">
      <c r="B251" s="117"/>
      <c r="C251" s="117"/>
      <c r="D251" s="117"/>
      <c r="E251" s="117"/>
      <c r="F251" s="117"/>
      <c r="G251" s="117"/>
      <c r="H251" s="117"/>
      <c r="I251" s="118"/>
      <c r="J251" s="117"/>
      <c r="K251" s="117"/>
      <c r="L251" s="117"/>
      <c r="M251" s="117"/>
      <c r="N251" s="117"/>
      <c r="O251" s="117"/>
      <c r="P251" s="117"/>
      <c r="S251" s="117"/>
    </row>
    <row r="252" spans="2:19" x14ac:dyDescent="0.2">
      <c r="B252" s="117"/>
      <c r="C252" s="117"/>
      <c r="D252" s="117"/>
      <c r="E252" s="117"/>
      <c r="F252" s="117"/>
      <c r="G252" s="117"/>
      <c r="H252" s="117"/>
      <c r="I252" s="118"/>
      <c r="J252" s="117"/>
      <c r="K252" s="117"/>
      <c r="L252" s="117"/>
      <c r="M252" s="117"/>
      <c r="N252" s="117"/>
      <c r="O252" s="117"/>
      <c r="P252" s="117"/>
      <c r="S252" s="117"/>
    </row>
    <row r="253" spans="2:19" x14ac:dyDescent="0.2">
      <c r="B253" s="117"/>
      <c r="C253" s="117"/>
      <c r="D253" s="117"/>
      <c r="E253" s="117"/>
      <c r="F253" s="117"/>
      <c r="G253" s="117"/>
      <c r="H253" s="117"/>
      <c r="I253" s="118"/>
      <c r="J253" s="117"/>
      <c r="K253" s="117"/>
      <c r="L253" s="117"/>
      <c r="M253" s="117"/>
      <c r="N253" s="117"/>
      <c r="O253" s="117"/>
      <c r="P253" s="117"/>
      <c r="S253" s="117"/>
    </row>
    <row r="254" spans="2:19" x14ac:dyDescent="0.2">
      <c r="B254" s="117"/>
      <c r="C254" s="117"/>
      <c r="D254" s="117"/>
      <c r="E254" s="117"/>
      <c r="F254" s="117"/>
      <c r="G254" s="117"/>
      <c r="H254" s="117"/>
      <c r="I254" s="118"/>
      <c r="J254" s="117"/>
      <c r="K254" s="117"/>
      <c r="L254" s="117"/>
      <c r="M254" s="117"/>
      <c r="N254" s="117"/>
      <c r="O254" s="117"/>
      <c r="P254" s="117"/>
      <c r="S254" s="117"/>
    </row>
    <row r="255" spans="2:19" x14ac:dyDescent="0.2">
      <c r="B255" s="117"/>
      <c r="C255" s="117"/>
      <c r="D255" s="117"/>
      <c r="E255" s="117"/>
      <c r="F255" s="117"/>
      <c r="G255" s="117"/>
      <c r="H255" s="117"/>
      <c r="I255" s="118"/>
      <c r="J255" s="117"/>
      <c r="K255" s="117"/>
      <c r="L255" s="117"/>
      <c r="M255" s="117"/>
      <c r="N255" s="117"/>
      <c r="O255" s="117"/>
      <c r="P255" s="117"/>
      <c r="S255" s="117"/>
    </row>
    <row r="256" spans="2:19" x14ac:dyDescent="0.2">
      <c r="B256" s="117"/>
      <c r="C256" s="117"/>
      <c r="D256" s="117"/>
      <c r="E256" s="117"/>
      <c r="F256" s="117"/>
      <c r="G256" s="117"/>
      <c r="H256" s="117"/>
      <c r="I256" s="118"/>
      <c r="J256" s="117"/>
      <c r="K256" s="117"/>
      <c r="L256" s="117"/>
      <c r="M256" s="117"/>
      <c r="N256" s="117"/>
      <c r="O256" s="117"/>
      <c r="P256" s="117"/>
      <c r="S256" s="117"/>
    </row>
    <row r="257" spans="2:19" x14ac:dyDescent="0.2">
      <c r="B257" s="117"/>
      <c r="C257" s="117"/>
      <c r="D257" s="117"/>
      <c r="E257" s="117"/>
      <c r="F257" s="117"/>
      <c r="G257" s="117"/>
      <c r="H257" s="117"/>
      <c r="I257" s="118"/>
      <c r="J257" s="117"/>
      <c r="K257" s="117"/>
      <c r="L257" s="117"/>
      <c r="M257" s="117"/>
      <c r="N257" s="117"/>
      <c r="O257" s="117"/>
      <c r="P257" s="117"/>
      <c r="S257" s="117"/>
    </row>
    <row r="258" spans="2:19" x14ac:dyDescent="0.2">
      <c r="B258" s="117"/>
      <c r="C258" s="117"/>
      <c r="D258" s="117"/>
      <c r="E258" s="117"/>
      <c r="F258" s="117"/>
      <c r="G258" s="117"/>
      <c r="H258" s="117"/>
      <c r="I258" s="118"/>
      <c r="J258" s="117"/>
      <c r="K258" s="117"/>
      <c r="L258" s="117"/>
      <c r="M258" s="117"/>
      <c r="N258" s="117"/>
      <c r="O258" s="117"/>
      <c r="P258" s="117"/>
      <c r="S258" s="117"/>
    </row>
    <row r="259" spans="2:19" x14ac:dyDescent="0.2">
      <c r="B259" s="117"/>
      <c r="C259" s="117"/>
      <c r="D259" s="117"/>
      <c r="E259" s="117"/>
      <c r="F259" s="117"/>
      <c r="G259" s="117"/>
      <c r="H259" s="117"/>
      <c r="I259" s="118"/>
      <c r="J259" s="117"/>
      <c r="K259" s="117"/>
      <c r="L259" s="117"/>
      <c r="M259" s="117"/>
      <c r="N259" s="117"/>
      <c r="O259" s="117"/>
      <c r="P259" s="117"/>
      <c r="S259" s="117"/>
    </row>
    <row r="260" spans="2:19" x14ac:dyDescent="0.2">
      <c r="B260" s="117"/>
      <c r="C260" s="117"/>
      <c r="D260" s="117"/>
      <c r="E260" s="117"/>
      <c r="F260" s="117"/>
      <c r="G260" s="117"/>
      <c r="H260" s="117"/>
      <c r="I260" s="118"/>
      <c r="J260" s="117"/>
      <c r="K260" s="117"/>
      <c r="L260" s="117"/>
      <c r="M260" s="117"/>
      <c r="N260" s="117"/>
      <c r="O260" s="117"/>
      <c r="P260" s="117"/>
      <c r="S260" s="117"/>
    </row>
    <row r="261" spans="2:19" x14ac:dyDescent="0.2">
      <c r="B261" s="117"/>
      <c r="C261" s="117"/>
      <c r="D261" s="117"/>
      <c r="E261" s="117"/>
      <c r="F261" s="117"/>
      <c r="G261" s="117"/>
      <c r="H261" s="117"/>
      <c r="I261" s="118"/>
      <c r="J261" s="117"/>
      <c r="K261" s="117"/>
      <c r="L261" s="117"/>
      <c r="M261" s="117"/>
      <c r="N261" s="117"/>
      <c r="O261" s="117"/>
      <c r="P261" s="117"/>
      <c r="S261" s="117"/>
    </row>
    <row r="262" spans="2:19" x14ac:dyDescent="0.2">
      <c r="B262" s="117"/>
      <c r="C262" s="117"/>
      <c r="D262" s="117"/>
      <c r="E262" s="117"/>
      <c r="F262" s="117"/>
      <c r="G262" s="117"/>
      <c r="H262" s="117"/>
      <c r="I262" s="118"/>
      <c r="J262" s="117"/>
      <c r="K262" s="117"/>
      <c r="L262" s="117"/>
      <c r="M262" s="117"/>
      <c r="N262" s="117"/>
      <c r="O262" s="117"/>
      <c r="P262" s="117"/>
      <c r="S262" s="117"/>
    </row>
    <row r="263" spans="2:19" x14ac:dyDescent="0.2">
      <c r="B263" s="117"/>
      <c r="C263" s="117"/>
      <c r="D263" s="117"/>
      <c r="E263" s="117"/>
      <c r="F263" s="117"/>
      <c r="G263" s="117"/>
      <c r="H263" s="117"/>
      <c r="I263" s="118"/>
      <c r="J263" s="117"/>
      <c r="K263" s="117"/>
      <c r="L263" s="117"/>
      <c r="M263" s="117"/>
      <c r="N263" s="117"/>
      <c r="O263" s="117"/>
      <c r="P263" s="117"/>
      <c r="S263" s="117"/>
    </row>
    <row r="264" spans="2:19" x14ac:dyDescent="0.2">
      <c r="B264" s="117"/>
      <c r="C264" s="117"/>
      <c r="D264" s="117"/>
      <c r="E264" s="117"/>
      <c r="F264" s="117"/>
      <c r="G264" s="117"/>
      <c r="H264" s="117"/>
      <c r="I264" s="118"/>
      <c r="J264" s="117"/>
      <c r="K264" s="117"/>
      <c r="L264" s="117"/>
      <c r="M264" s="117"/>
      <c r="N264" s="117"/>
      <c r="O264" s="117"/>
      <c r="P264" s="117"/>
      <c r="S264" s="117"/>
    </row>
    <row r="265" spans="2:19" x14ac:dyDescent="0.2">
      <c r="B265" s="117"/>
      <c r="C265" s="117"/>
      <c r="D265" s="117"/>
      <c r="E265" s="117"/>
      <c r="F265" s="117"/>
      <c r="G265" s="117"/>
      <c r="H265" s="117"/>
      <c r="I265" s="118"/>
      <c r="J265" s="117"/>
      <c r="K265" s="117"/>
      <c r="L265" s="117"/>
      <c r="M265" s="117"/>
      <c r="N265" s="117"/>
      <c r="O265" s="117"/>
      <c r="P265" s="117"/>
      <c r="S265" s="117"/>
    </row>
    <row r="266" spans="2:19" x14ac:dyDescent="0.2">
      <c r="B266" s="117"/>
      <c r="C266" s="117"/>
      <c r="D266" s="117"/>
      <c r="E266" s="117"/>
      <c r="F266" s="117"/>
      <c r="G266" s="117"/>
      <c r="H266" s="117"/>
      <c r="I266" s="118"/>
      <c r="J266" s="117"/>
      <c r="K266" s="117"/>
      <c r="L266" s="117"/>
      <c r="M266" s="117"/>
      <c r="N266" s="117"/>
      <c r="O266" s="117"/>
      <c r="P266" s="117"/>
      <c r="S266" s="117"/>
    </row>
    <row r="267" spans="2:19" x14ac:dyDescent="0.2">
      <c r="B267" s="117"/>
      <c r="C267" s="117"/>
      <c r="D267" s="117"/>
      <c r="E267" s="117"/>
      <c r="F267" s="117"/>
      <c r="G267" s="117"/>
      <c r="H267" s="117"/>
      <c r="I267" s="118"/>
      <c r="J267" s="117"/>
      <c r="K267" s="117"/>
      <c r="L267" s="117"/>
      <c r="M267" s="117"/>
      <c r="N267" s="117"/>
      <c r="O267" s="117"/>
      <c r="P267" s="117"/>
      <c r="S267" s="117"/>
    </row>
    <row r="268" spans="2:19" x14ac:dyDescent="0.2">
      <c r="B268" s="117"/>
      <c r="C268" s="117"/>
      <c r="D268" s="117"/>
      <c r="E268" s="117"/>
      <c r="F268" s="117"/>
      <c r="G268" s="117"/>
      <c r="H268" s="117"/>
      <c r="I268" s="118"/>
      <c r="J268" s="117"/>
      <c r="K268" s="117"/>
      <c r="L268" s="117"/>
      <c r="M268" s="117"/>
      <c r="N268" s="117"/>
      <c r="O268" s="117"/>
      <c r="P268" s="117"/>
      <c r="S268" s="117"/>
    </row>
    <row r="269" spans="2:19" x14ac:dyDescent="0.2">
      <c r="B269" s="117"/>
      <c r="C269" s="117"/>
      <c r="D269" s="117"/>
      <c r="E269" s="117"/>
      <c r="F269" s="117"/>
      <c r="G269" s="117"/>
      <c r="H269" s="117"/>
      <c r="I269" s="118"/>
      <c r="J269" s="117"/>
      <c r="K269" s="117"/>
      <c r="L269" s="117"/>
      <c r="M269" s="117"/>
      <c r="N269" s="117"/>
      <c r="O269" s="117"/>
      <c r="P269" s="117"/>
      <c r="S269" s="117"/>
    </row>
    <row r="270" spans="2:19" x14ac:dyDescent="0.2">
      <c r="B270" s="117"/>
      <c r="C270" s="117"/>
      <c r="D270" s="117"/>
      <c r="E270" s="117"/>
      <c r="F270" s="117"/>
      <c r="G270" s="117"/>
      <c r="H270" s="117"/>
      <c r="I270" s="118"/>
      <c r="J270" s="117"/>
      <c r="K270" s="117"/>
      <c r="L270" s="117"/>
      <c r="M270" s="117"/>
      <c r="N270" s="117"/>
      <c r="O270" s="117"/>
      <c r="P270" s="117"/>
      <c r="S270" s="117"/>
    </row>
    <row r="271" spans="2:19" x14ac:dyDescent="0.2">
      <c r="B271" s="117"/>
      <c r="C271" s="117"/>
      <c r="D271" s="117"/>
      <c r="E271" s="117"/>
      <c r="F271" s="117"/>
      <c r="G271" s="117"/>
      <c r="H271" s="117"/>
      <c r="I271" s="118"/>
      <c r="J271" s="117"/>
      <c r="K271" s="117"/>
      <c r="L271" s="117"/>
      <c r="M271" s="117"/>
      <c r="N271" s="117"/>
      <c r="O271" s="117"/>
      <c r="P271" s="117"/>
      <c r="S271" s="117"/>
    </row>
    <row r="272" spans="2:19" x14ac:dyDescent="0.2">
      <c r="B272" s="117"/>
      <c r="C272" s="117"/>
      <c r="D272" s="117"/>
      <c r="E272" s="117"/>
      <c r="F272" s="117"/>
      <c r="G272" s="117"/>
      <c r="H272" s="117"/>
      <c r="I272" s="118"/>
      <c r="J272" s="117"/>
      <c r="K272" s="117"/>
      <c r="L272" s="117"/>
      <c r="M272" s="117"/>
      <c r="N272" s="117"/>
      <c r="O272" s="117"/>
      <c r="P272" s="117"/>
      <c r="S272" s="117"/>
    </row>
    <row r="273" spans="2:19" x14ac:dyDescent="0.2">
      <c r="B273" s="117"/>
      <c r="C273" s="117"/>
      <c r="D273" s="117"/>
      <c r="E273" s="117"/>
      <c r="F273" s="117"/>
      <c r="G273" s="117"/>
      <c r="H273" s="117"/>
      <c r="I273" s="118"/>
      <c r="J273" s="117"/>
      <c r="K273" s="117"/>
      <c r="L273" s="117"/>
      <c r="M273" s="117"/>
      <c r="N273" s="117"/>
      <c r="O273" s="117"/>
      <c r="P273" s="117"/>
      <c r="S273" s="117"/>
    </row>
    <row r="274" spans="2:19" x14ac:dyDescent="0.2">
      <c r="B274" s="117"/>
      <c r="C274" s="117"/>
      <c r="D274" s="117"/>
      <c r="E274" s="117"/>
      <c r="F274" s="117"/>
      <c r="G274" s="117"/>
      <c r="H274" s="117"/>
      <c r="I274" s="118"/>
      <c r="J274" s="117"/>
      <c r="K274" s="117"/>
      <c r="L274" s="117"/>
      <c r="M274" s="117"/>
      <c r="N274" s="117"/>
      <c r="O274" s="117"/>
      <c r="P274" s="117"/>
      <c r="S274" s="117"/>
    </row>
    <row r="275" spans="2:19" x14ac:dyDescent="0.2">
      <c r="B275" s="117"/>
      <c r="C275" s="117"/>
      <c r="D275" s="117"/>
      <c r="E275" s="117"/>
      <c r="F275" s="117"/>
      <c r="G275" s="117"/>
      <c r="H275" s="117"/>
      <c r="I275" s="118"/>
      <c r="J275" s="117"/>
      <c r="K275" s="117"/>
      <c r="L275" s="117"/>
      <c r="M275" s="117"/>
      <c r="N275" s="117"/>
      <c r="O275" s="117"/>
      <c r="P275" s="117"/>
      <c r="S275" s="117"/>
    </row>
    <row r="276" spans="2:19" x14ac:dyDescent="0.2">
      <c r="B276" s="117"/>
      <c r="C276" s="117"/>
      <c r="D276" s="117"/>
      <c r="E276" s="117"/>
      <c r="F276" s="117"/>
      <c r="G276" s="117"/>
      <c r="H276" s="117"/>
      <c r="I276" s="118"/>
      <c r="J276" s="117"/>
      <c r="K276" s="117"/>
      <c r="L276" s="117"/>
      <c r="M276" s="117"/>
      <c r="N276" s="117"/>
      <c r="O276" s="117"/>
      <c r="P276" s="117"/>
      <c r="S276" s="117"/>
    </row>
    <row r="277" spans="2:19" x14ac:dyDescent="0.2">
      <c r="B277" s="117"/>
      <c r="C277" s="117"/>
      <c r="D277" s="117"/>
      <c r="E277" s="117"/>
      <c r="F277" s="117"/>
      <c r="G277" s="117"/>
      <c r="H277" s="117"/>
      <c r="I277" s="118"/>
      <c r="J277" s="117"/>
      <c r="K277" s="117"/>
      <c r="L277" s="117"/>
      <c r="M277" s="117"/>
      <c r="N277" s="117"/>
      <c r="O277" s="117"/>
      <c r="P277" s="117"/>
      <c r="S277" s="117"/>
    </row>
    <row r="278" spans="2:19" x14ac:dyDescent="0.2">
      <c r="B278" s="117"/>
      <c r="C278" s="117"/>
      <c r="D278" s="117"/>
      <c r="E278" s="117"/>
      <c r="F278" s="117"/>
      <c r="G278" s="117"/>
      <c r="H278" s="117"/>
      <c r="I278" s="118"/>
      <c r="J278" s="117"/>
      <c r="K278" s="117"/>
      <c r="L278" s="117"/>
      <c r="M278" s="117"/>
      <c r="N278" s="117"/>
      <c r="O278" s="117"/>
      <c r="P278" s="117"/>
      <c r="S278" s="117"/>
    </row>
    <row r="279" spans="2:19" x14ac:dyDescent="0.2">
      <c r="B279" s="117"/>
      <c r="C279" s="117"/>
      <c r="D279" s="117"/>
      <c r="E279" s="117"/>
      <c r="F279" s="117"/>
      <c r="G279" s="117"/>
      <c r="H279" s="117"/>
      <c r="I279" s="118"/>
      <c r="J279" s="117"/>
      <c r="K279" s="117"/>
      <c r="L279" s="117"/>
      <c r="M279" s="117"/>
      <c r="N279" s="117"/>
      <c r="O279" s="117"/>
      <c r="P279" s="117"/>
      <c r="S279" s="117"/>
    </row>
    <row r="280" spans="2:19" x14ac:dyDescent="0.2">
      <c r="B280" s="117"/>
      <c r="C280" s="117"/>
      <c r="D280" s="117"/>
      <c r="E280" s="117"/>
      <c r="F280" s="117"/>
      <c r="G280" s="117"/>
      <c r="H280" s="117"/>
      <c r="I280" s="118"/>
      <c r="J280" s="117"/>
      <c r="K280" s="117"/>
      <c r="L280" s="117"/>
      <c r="M280" s="117"/>
      <c r="N280" s="117"/>
      <c r="O280" s="117"/>
      <c r="P280" s="117"/>
      <c r="S280" s="117"/>
    </row>
    <row r="281" spans="2:19" x14ac:dyDescent="0.2">
      <c r="B281" s="117"/>
      <c r="C281" s="117"/>
      <c r="D281" s="117"/>
      <c r="E281" s="117"/>
      <c r="F281" s="117"/>
      <c r="G281" s="117"/>
      <c r="H281" s="117"/>
      <c r="I281" s="118"/>
      <c r="J281" s="117"/>
      <c r="K281" s="117"/>
      <c r="L281" s="117"/>
      <c r="M281" s="117"/>
      <c r="N281" s="117"/>
      <c r="O281" s="117"/>
      <c r="P281" s="117"/>
      <c r="S281" s="117"/>
    </row>
    <row r="282" spans="2:19" x14ac:dyDescent="0.2">
      <c r="B282" s="117"/>
      <c r="C282" s="117"/>
      <c r="D282" s="117"/>
      <c r="E282" s="117"/>
      <c r="F282" s="117"/>
      <c r="G282" s="117"/>
      <c r="H282" s="117"/>
      <c r="I282" s="118"/>
      <c r="J282" s="117"/>
      <c r="K282" s="117"/>
      <c r="L282" s="117"/>
      <c r="M282" s="117"/>
      <c r="N282" s="117"/>
      <c r="O282" s="117"/>
      <c r="P282" s="117"/>
      <c r="S282" s="117"/>
    </row>
    <row r="283" spans="2:19" x14ac:dyDescent="0.2">
      <c r="B283" s="117"/>
      <c r="C283" s="117"/>
      <c r="D283" s="117"/>
      <c r="E283" s="117"/>
      <c r="F283" s="117"/>
      <c r="G283" s="117"/>
      <c r="H283" s="117"/>
      <c r="I283" s="118"/>
      <c r="J283" s="117"/>
      <c r="K283" s="117"/>
      <c r="L283" s="117"/>
      <c r="M283" s="117"/>
      <c r="N283" s="117"/>
      <c r="O283" s="117"/>
      <c r="P283" s="117"/>
      <c r="S283" s="117"/>
    </row>
    <row r="284" spans="2:19" x14ac:dyDescent="0.2">
      <c r="B284" s="117"/>
      <c r="C284" s="117"/>
      <c r="D284" s="117"/>
      <c r="E284" s="117"/>
      <c r="F284" s="117"/>
      <c r="G284" s="117"/>
      <c r="H284" s="117"/>
      <c r="I284" s="118"/>
      <c r="J284" s="117"/>
      <c r="K284" s="117"/>
      <c r="L284" s="117"/>
      <c r="M284" s="117"/>
      <c r="N284" s="117"/>
      <c r="O284" s="117"/>
      <c r="P284" s="117"/>
      <c r="S284" s="117"/>
    </row>
    <row r="285" spans="2:19" x14ac:dyDescent="0.2">
      <c r="B285" s="117"/>
      <c r="C285" s="117"/>
      <c r="D285" s="117"/>
      <c r="E285" s="117"/>
      <c r="F285" s="117"/>
      <c r="G285" s="117"/>
      <c r="H285" s="117"/>
      <c r="I285" s="118"/>
      <c r="J285" s="117"/>
      <c r="K285" s="117"/>
      <c r="L285" s="117"/>
      <c r="M285" s="117"/>
      <c r="N285" s="117"/>
      <c r="O285" s="117"/>
      <c r="P285" s="117"/>
      <c r="S285" s="117"/>
    </row>
    <row r="286" spans="2:19" x14ac:dyDescent="0.2">
      <c r="B286" s="117"/>
      <c r="C286" s="117"/>
      <c r="D286" s="117"/>
      <c r="E286" s="117"/>
      <c r="F286" s="117"/>
      <c r="G286" s="117"/>
      <c r="H286" s="117"/>
      <c r="I286" s="118"/>
      <c r="J286" s="117"/>
      <c r="K286" s="117"/>
      <c r="L286" s="117"/>
      <c r="M286" s="117"/>
      <c r="N286" s="117"/>
      <c r="O286" s="117"/>
      <c r="P286" s="117"/>
      <c r="S286" s="117"/>
    </row>
    <row r="287" spans="2:19" x14ac:dyDescent="0.2">
      <c r="B287" s="117"/>
      <c r="C287" s="117"/>
      <c r="D287" s="117"/>
      <c r="E287" s="117"/>
      <c r="F287" s="117"/>
      <c r="G287" s="117"/>
      <c r="H287" s="117"/>
      <c r="I287" s="118"/>
      <c r="J287" s="117"/>
      <c r="K287" s="117"/>
      <c r="L287" s="117"/>
      <c r="M287" s="117"/>
      <c r="N287" s="117"/>
      <c r="O287" s="117"/>
      <c r="P287" s="117"/>
      <c r="S287" s="117"/>
    </row>
    <row r="288" spans="2:19" x14ac:dyDescent="0.2">
      <c r="B288" s="117"/>
      <c r="C288" s="117"/>
      <c r="D288" s="117"/>
      <c r="E288" s="117"/>
      <c r="F288" s="117"/>
      <c r="G288" s="117"/>
      <c r="H288" s="117"/>
      <c r="I288" s="118"/>
      <c r="J288" s="117"/>
      <c r="K288" s="117"/>
      <c r="L288" s="117"/>
      <c r="M288" s="117"/>
      <c r="N288" s="117"/>
      <c r="O288" s="117"/>
      <c r="P288" s="117"/>
      <c r="S288" s="117"/>
    </row>
    <row r="289" spans="2:19" x14ac:dyDescent="0.2">
      <c r="B289" s="117"/>
      <c r="C289" s="117"/>
      <c r="D289" s="117"/>
      <c r="E289" s="117"/>
      <c r="F289" s="117"/>
      <c r="G289" s="117"/>
      <c r="H289" s="117"/>
      <c r="I289" s="118"/>
      <c r="J289" s="117"/>
      <c r="K289" s="117"/>
      <c r="L289" s="117"/>
      <c r="M289" s="117"/>
      <c r="N289" s="117"/>
      <c r="O289" s="117"/>
      <c r="P289" s="117"/>
      <c r="S289" s="117"/>
    </row>
    <row r="290" spans="2:19" x14ac:dyDescent="0.2">
      <c r="B290" s="117"/>
      <c r="C290" s="117"/>
      <c r="D290" s="117"/>
      <c r="E290" s="117"/>
      <c r="F290" s="117"/>
      <c r="G290" s="117"/>
      <c r="H290" s="117"/>
      <c r="I290" s="118"/>
      <c r="J290" s="117"/>
      <c r="K290" s="117"/>
      <c r="L290" s="117"/>
      <c r="M290" s="117"/>
      <c r="N290" s="117"/>
      <c r="O290" s="117"/>
      <c r="P290" s="117"/>
      <c r="S290" s="117"/>
    </row>
    <row r="291" spans="2:19" x14ac:dyDescent="0.2">
      <c r="B291" s="117"/>
      <c r="C291" s="117"/>
      <c r="D291" s="117"/>
      <c r="E291" s="117"/>
      <c r="F291" s="117"/>
      <c r="G291" s="117"/>
      <c r="H291" s="117"/>
      <c r="I291" s="118"/>
      <c r="J291" s="117"/>
      <c r="K291" s="117"/>
      <c r="L291" s="117"/>
      <c r="M291" s="117"/>
      <c r="N291" s="117"/>
      <c r="O291" s="117"/>
      <c r="P291" s="117"/>
      <c r="S291" s="117"/>
    </row>
    <row r="292" spans="2:19" x14ac:dyDescent="0.2">
      <c r="B292" s="117"/>
      <c r="C292" s="117"/>
      <c r="D292" s="117"/>
      <c r="E292" s="117"/>
      <c r="F292" s="117"/>
      <c r="G292" s="117"/>
      <c r="H292" s="117"/>
      <c r="I292" s="118"/>
      <c r="J292" s="117"/>
      <c r="K292" s="117"/>
      <c r="L292" s="117"/>
      <c r="M292" s="117"/>
      <c r="N292" s="117"/>
      <c r="O292" s="117"/>
      <c r="P292" s="117"/>
      <c r="S292" s="117"/>
    </row>
    <row r="293" spans="2:19" x14ac:dyDescent="0.2">
      <c r="B293" s="117"/>
      <c r="C293" s="117"/>
      <c r="D293" s="117"/>
      <c r="E293" s="117"/>
      <c r="F293" s="117"/>
      <c r="G293" s="117"/>
      <c r="H293" s="117"/>
      <c r="I293" s="118"/>
      <c r="J293" s="117"/>
      <c r="K293" s="117"/>
      <c r="L293" s="117"/>
      <c r="M293" s="117"/>
      <c r="N293" s="117"/>
      <c r="O293" s="117"/>
      <c r="P293" s="117"/>
      <c r="S293" s="117"/>
    </row>
    <row r="294" spans="2:19" x14ac:dyDescent="0.2">
      <c r="B294" s="117"/>
      <c r="C294" s="117"/>
      <c r="D294" s="117"/>
      <c r="E294" s="117"/>
      <c r="F294" s="117"/>
      <c r="G294" s="117"/>
      <c r="H294" s="117"/>
      <c r="I294" s="118"/>
      <c r="J294" s="117"/>
      <c r="K294" s="117"/>
      <c r="L294" s="117"/>
      <c r="M294" s="117"/>
      <c r="N294" s="117"/>
      <c r="O294" s="117"/>
      <c r="P294" s="117"/>
      <c r="S294" s="117"/>
    </row>
    <row r="295" spans="2:19" x14ac:dyDescent="0.2">
      <c r="B295" s="117"/>
      <c r="C295" s="117"/>
      <c r="D295" s="117"/>
      <c r="E295" s="117"/>
      <c r="F295" s="117"/>
      <c r="G295" s="117"/>
      <c r="H295" s="117"/>
      <c r="I295" s="118"/>
      <c r="J295" s="117"/>
      <c r="K295" s="117"/>
      <c r="L295" s="117"/>
      <c r="M295" s="117"/>
      <c r="N295" s="117"/>
      <c r="O295" s="117"/>
      <c r="P295" s="117"/>
      <c r="S295" s="117"/>
    </row>
    <row r="296" spans="2:19" x14ac:dyDescent="0.2">
      <c r="B296" s="117"/>
      <c r="C296" s="117"/>
      <c r="D296" s="117"/>
      <c r="E296" s="117"/>
      <c r="F296" s="117"/>
      <c r="G296" s="117"/>
      <c r="H296" s="117"/>
      <c r="I296" s="118"/>
      <c r="J296" s="117"/>
      <c r="K296" s="117"/>
      <c r="L296" s="117"/>
      <c r="M296" s="117"/>
      <c r="N296" s="117"/>
      <c r="O296" s="117"/>
      <c r="P296" s="117"/>
      <c r="S296" s="117"/>
    </row>
    <row r="297" spans="2:19" x14ac:dyDescent="0.2">
      <c r="B297" s="117"/>
      <c r="C297" s="117"/>
      <c r="D297" s="117"/>
      <c r="E297" s="117"/>
      <c r="F297" s="117"/>
      <c r="G297" s="117"/>
      <c r="H297" s="117"/>
      <c r="I297" s="118"/>
      <c r="J297" s="117"/>
      <c r="K297" s="117"/>
      <c r="L297" s="117"/>
      <c r="M297" s="117"/>
      <c r="N297" s="117"/>
      <c r="O297" s="117"/>
      <c r="P297" s="117"/>
      <c r="S297" s="117"/>
    </row>
    <row r="298" spans="2:19" x14ac:dyDescent="0.2">
      <c r="B298" s="117"/>
      <c r="C298" s="117"/>
      <c r="D298" s="117"/>
      <c r="E298" s="117"/>
      <c r="F298" s="117"/>
      <c r="G298" s="117"/>
      <c r="H298" s="117"/>
      <c r="I298" s="118"/>
      <c r="J298" s="117"/>
      <c r="K298" s="117"/>
      <c r="L298" s="117"/>
      <c r="M298" s="117"/>
      <c r="N298" s="117"/>
      <c r="O298" s="117"/>
      <c r="P298" s="117"/>
      <c r="S298" s="117"/>
    </row>
    <row r="299" spans="2:19" x14ac:dyDescent="0.2">
      <c r="B299" s="117"/>
      <c r="C299" s="117"/>
      <c r="D299" s="117"/>
      <c r="E299" s="117"/>
      <c r="F299" s="117"/>
      <c r="G299" s="117"/>
      <c r="H299" s="117"/>
      <c r="I299" s="118"/>
      <c r="J299" s="117"/>
      <c r="K299" s="117"/>
      <c r="L299" s="117"/>
      <c r="M299" s="117"/>
      <c r="N299" s="117"/>
      <c r="O299" s="117"/>
      <c r="P299" s="117"/>
      <c r="S299" s="117"/>
    </row>
    <row r="300" spans="2:19" x14ac:dyDescent="0.2">
      <c r="B300" s="117"/>
      <c r="C300" s="117"/>
      <c r="D300" s="117"/>
      <c r="E300" s="117"/>
      <c r="F300" s="117"/>
      <c r="G300" s="117"/>
      <c r="H300" s="117"/>
      <c r="I300" s="118"/>
      <c r="J300" s="117"/>
      <c r="K300" s="117"/>
      <c r="L300" s="117"/>
      <c r="M300" s="117"/>
      <c r="N300" s="117"/>
      <c r="O300" s="117"/>
      <c r="P300" s="117"/>
      <c r="S300" s="117"/>
    </row>
    <row r="301" spans="2:19" x14ac:dyDescent="0.2">
      <c r="B301" s="117"/>
      <c r="C301" s="117"/>
      <c r="D301" s="117"/>
      <c r="E301" s="117"/>
      <c r="F301" s="117"/>
      <c r="G301" s="117"/>
      <c r="H301" s="117"/>
      <c r="I301" s="118"/>
      <c r="J301" s="117"/>
      <c r="K301" s="117"/>
      <c r="L301" s="117"/>
      <c r="M301" s="117"/>
      <c r="N301" s="117"/>
      <c r="O301" s="117"/>
      <c r="P301" s="117"/>
      <c r="S301" s="117"/>
    </row>
    <row r="302" spans="2:19" x14ac:dyDescent="0.2">
      <c r="B302" s="117"/>
      <c r="C302" s="117"/>
      <c r="D302" s="117"/>
      <c r="E302" s="117"/>
      <c r="F302" s="117"/>
      <c r="G302" s="117"/>
      <c r="H302" s="117"/>
      <c r="I302" s="118"/>
      <c r="J302" s="117"/>
      <c r="K302" s="117"/>
      <c r="L302" s="117"/>
      <c r="M302" s="117"/>
      <c r="N302" s="117"/>
      <c r="O302" s="117"/>
      <c r="P302" s="117"/>
      <c r="S302" s="117"/>
    </row>
    <row r="303" spans="2:19" x14ac:dyDescent="0.2">
      <c r="B303" s="117"/>
      <c r="C303" s="117"/>
      <c r="D303" s="117"/>
      <c r="E303" s="117"/>
      <c r="F303" s="117"/>
      <c r="G303" s="117"/>
      <c r="H303" s="117"/>
      <c r="I303" s="118"/>
      <c r="J303" s="117"/>
      <c r="K303" s="117"/>
      <c r="L303" s="117"/>
      <c r="M303" s="117"/>
      <c r="N303" s="117"/>
      <c r="O303" s="117"/>
      <c r="P303" s="117"/>
      <c r="S303" s="117"/>
    </row>
    <row r="304" spans="2:19" x14ac:dyDescent="0.2">
      <c r="B304" s="117"/>
      <c r="C304" s="117"/>
      <c r="D304" s="117"/>
      <c r="E304" s="117"/>
      <c r="F304" s="117"/>
      <c r="G304" s="117"/>
      <c r="H304" s="117"/>
      <c r="I304" s="118"/>
      <c r="J304" s="117"/>
      <c r="K304" s="117"/>
      <c r="L304" s="117"/>
      <c r="M304" s="117"/>
      <c r="N304" s="117"/>
      <c r="O304" s="117"/>
      <c r="P304" s="117"/>
      <c r="S304" s="117"/>
    </row>
    <row r="305" spans="2:19" x14ac:dyDescent="0.2">
      <c r="B305" s="117"/>
      <c r="C305" s="117"/>
      <c r="D305" s="117"/>
      <c r="E305" s="117"/>
      <c r="F305" s="117"/>
      <c r="G305" s="117"/>
      <c r="H305" s="117"/>
      <c r="I305" s="118"/>
      <c r="J305" s="117"/>
      <c r="K305" s="117"/>
      <c r="L305" s="117"/>
      <c r="M305" s="117"/>
      <c r="N305" s="117"/>
      <c r="O305" s="117"/>
      <c r="P305" s="117"/>
      <c r="S305" s="117"/>
    </row>
    <row r="306" spans="2:19" x14ac:dyDescent="0.2">
      <c r="B306" s="117"/>
      <c r="C306" s="117"/>
      <c r="D306" s="117"/>
      <c r="E306" s="117"/>
      <c r="F306" s="117"/>
      <c r="G306" s="117"/>
      <c r="H306" s="117"/>
      <c r="I306" s="118"/>
      <c r="J306" s="117"/>
      <c r="K306" s="117"/>
      <c r="L306" s="117"/>
      <c r="M306" s="117"/>
      <c r="N306" s="117"/>
      <c r="O306" s="117"/>
      <c r="P306" s="117"/>
      <c r="S306" s="117"/>
    </row>
    <row r="307" spans="2:19" x14ac:dyDescent="0.2">
      <c r="B307" s="117"/>
      <c r="C307" s="117"/>
      <c r="D307" s="117"/>
      <c r="E307" s="117"/>
      <c r="F307" s="117"/>
      <c r="G307" s="117"/>
      <c r="H307" s="117"/>
      <c r="I307" s="118"/>
      <c r="J307" s="117"/>
      <c r="K307" s="117"/>
      <c r="L307" s="117"/>
      <c r="M307" s="117"/>
      <c r="N307" s="117"/>
      <c r="O307" s="117"/>
      <c r="P307" s="117"/>
      <c r="S307" s="117"/>
    </row>
    <row r="308" spans="2:19" x14ac:dyDescent="0.2">
      <c r="B308" s="117"/>
      <c r="C308" s="117"/>
      <c r="D308" s="117"/>
      <c r="E308" s="117"/>
      <c r="F308" s="117"/>
      <c r="G308" s="117"/>
      <c r="H308" s="117"/>
      <c r="I308" s="118"/>
      <c r="J308" s="117"/>
      <c r="K308" s="117"/>
      <c r="L308" s="117"/>
      <c r="M308" s="117"/>
      <c r="N308" s="117"/>
      <c r="O308" s="117"/>
      <c r="P308" s="117"/>
      <c r="S308" s="117"/>
    </row>
    <row r="309" spans="2:19" x14ac:dyDescent="0.2">
      <c r="B309" s="117"/>
      <c r="C309" s="117"/>
      <c r="D309" s="117"/>
      <c r="E309" s="117"/>
      <c r="F309" s="117"/>
      <c r="G309" s="117"/>
      <c r="H309" s="117"/>
      <c r="I309" s="118"/>
      <c r="J309" s="117"/>
      <c r="K309" s="117"/>
      <c r="L309" s="117"/>
      <c r="M309" s="117"/>
      <c r="N309" s="117"/>
      <c r="O309" s="117"/>
      <c r="P309" s="117"/>
      <c r="S309" s="117"/>
    </row>
    <row r="310" spans="2:19" x14ac:dyDescent="0.2">
      <c r="B310" s="117"/>
      <c r="C310" s="117"/>
      <c r="D310" s="117"/>
      <c r="E310" s="117"/>
      <c r="F310" s="117"/>
      <c r="G310" s="117"/>
      <c r="H310" s="117"/>
      <c r="I310" s="118"/>
      <c r="J310" s="117"/>
      <c r="K310" s="117"/>
      <c r="L310" s="117"/>
      <c r="M310" s="117"/>
      <c r="N310" s="117"/>
      <c r="O310" s="117"/>
      <c r="P310" s="117"/>
      <c r="S310" s="117"/>
    </row>
    <row r="311" spans="2:19" x14ac:dyDescent="0.2">
      <c r="B311" s="117"/>
      <c r="C311" s="117"/>
      <c r="D311" s="117"/>
      <c r="E311" s="117"/>
      <c r="F311" s="117"/>
      <c r="G311" s="117"/>
      <c r="H311" s="117"/>
      <c r="I311" s="118"/>
      <c r="J311" s="117"/>
      <c r="K311" s="117"/>
      <c r="L311" s="117"/>
      <c r="M311" s="117"/>
      <c r="N311" s="117"/>
      <c r="O311" s="117"/>
      <c r="P311" s="117"/>
      <c r="S311" s="117"/>
    </row>
    <row r="312" spans="2:19" x14ac:dyDescent="0.2">
      <c r="B312" s="117"/>
      <c r="C312" s="117"/>
      <c r="D312" s="117"/>
      <c r="E312" s="117"/>
      <c r="F312" s="117"/>
      <c r="G312" s="117"/>
      <c r="H312" s="117"/>
      <c r="I312" s="118"/>
      <c r="J312" s="117"/>
      <c r="K312" s="117"/>
      <c r="L312" s="117"/>
      <c r="M312" s="117"/>
      <c r="N312" s="117"/>
      <c r="O312" s="117"/>
      <c r="P312" s="117"/>
      <c r="S312" s="117"/>
    </row>
    <row r="313" spans="2:19" x14ac:dyDescent="0.2">
      <c r="B313" s="117"/>
      <c r="C313" s="117"/>
      <c r="D313" s="117"/>
      <c r="E313" s="117"/>
      <c r="F313" s="117"/>
      <c r="G313" s="117"/>
      <c r="H313" s="117"/>
      <c r="I313" s="118"/>
      <c r="J313" s="117"/>
      <c r="K313" s="117"/>
      <c r="L313" s="117"/>
      <c r="M313" s="117"/>
      <c r="N313" s="117"/>
      <c r="O313" s="117"/>
      <c r="P313" s="117"/>
      <c r="S313" s="117"/>
    </row>
    <row r="314" spans="2:19" x14ac:dyDescent="0.2">
      <c r="B314" s="117"/>
      <c r="C314" s="117"/>
      <c r="D314" s="117"/>
      <c r="E314" s="117"/>
      <c r="F314" s="117"/>
      <c r="G314" s="117"/>
      <c r="H314" s="117"/>
      <c r="I314" s="118"/>
      <c r="J314" s="117"/>
      <c r="K314" s="117"/>
      <c r="L314" s="117"/>
      <c r="M314" s="117"/>
      <c r="N314" s="117"/>
      <c r="O314" s="117"/>
      <c r="P314" s="117"/>
      <c r="S314" s="117"/>
    </row>
    <row r="315" spans="2:19" x14ac:dyDescent="0.2">
      <c r="B315" s="117"/>
      <c r="C315" s="117"/>
      <c r="D315" s="117"/>
      <c r="E315" s="117"/>
      <c r="F315" s="117"/>
      <c r="G315" s="117"/>
      <c r="H315" s="117"/>
      <c r="I315" s="118"/>
      <c r="J315" s="117"/>
      <c r="K315" s="117"/>
      <c r="L315" s="117"/>
      <c r="M315" s="117"/>
      <c r="N315" s="117"/>
      <c r="O315" s="117"/>
      <c r="P315" s="117"/>
      <c r="S315" s="117"/>
    </row>
    <row r="316" spans="2:19" x14ac:dyDescent="0.2">
      <c r="B316" s="117"/>
      <c r="C316" s="117"/>
      <c r="D316" s="117"/>
      <c r="E316" s="117"/>
      <c r="F316" s="117"/>
      <c r="G316" s="117"/>
      <c r="H316" s="117"/>
      <c r="I316" s="118"/>
      <c r="J316" s="117"/>
      <c r="K316" s="117"/>
      <c r="L316" s="117"/>
      <c r="M316" s="117"/>
      <c r="N316" s="117"/>
      <c r="O316" s="117"/>
      <c r="P316" s="117"/>
      <c r="S316" s="117"/>
    </row>
    <row r="317" spans="2:19" x14ac:dyDescent="0.2">
      <c r="B317" s="117"/>
      <c r="C317" s="117"/>
      <c r="D317" s="117"/>
      <c r="E317" s="117"/>
      <c r="F317" s="117"/>
      <c r="G317" s="117"/>
      <c r="H317" s="117"/>
      <c r="I317" s="118"/>
      <c r="J317" s="117"/>
      <c r="K317" s="117"/>
      <c r="L317" s="117"/>
      <c r="M317" s="117"/>
      <c r="N317" s="117"/>
      <c r="O317" s="117"/>
      <c r="P317" s="117"/>
      <c r="S317" s="117"/>
    </row>
    <row r="318" spans="2:19" x14ac:dyDescent="0.2">
      <c r="B318" s="117"/>
      <c r="C318" s="117"/>
      <c r="D318" s="117"/>
      <c r="E318" s="117"/>
      <c r="F318" s="117"/>
      <c r="G318" s="117"/>
      <c r="H318" s="117"/>
      <c r="I318" s="118"/>
      <c r="J318" s="117"/>
      <c r="K318" s="117"/>
      <c r="L318" s="117"/>
      <c r="M318" s="117"/>
      <c r="N318" s="117"/>
      <c r="O318" s="117"/>
      <c r="P318" s="117"/>
      <c r="S318" s="117"/>
    </row>
    <row r="319" spans="2:19" x14ac:dyDescent="0.2">
      <c r="B319" s="117"/>
      <c r="C319" s="117"/>
      <c r="D319" s="117"/>
      <c r="E319" s="117"/>
      <c r="F319" s="117"/>
      <c r="G319" s="117"/>
      <c r="H319" s="117"/>
      <c r="I319" s="118"/>
      <c r="J319" s="117"/>
      <c r="K319" s="117"/>
      <c r="L319" s="117"/>
      <c r="M319" s="117"/>
      <c r="N319" s="117"/>
      <c r="O319" s="117"/>
      <c r="P319" s="117"/>
      <c r="S319" s="117"/>
    </row>
    <row r="320" spans="2:19" x14ac:dyDescent="0.2">
      <c r="B320" s="117"/>
      <c r="C320" s="117"/>
      <c r="D320" s="117"/>
      <c r="E320" s="117"/>
      <c r="F320" s="117"/>
      <c r="G320" s="117"/>
      <c r="H320" s="117"/>
      <c r="I320" s="118"/>
      <c r="J320" s="117"/>
      <c r="K320" s="117"/>
      <c r="L320" s="117"/>
      <c r="M320" s="117"/>
      <c r="N320" s="117"/>
      <c r="O320" s="117"/>
      <c r="P320" s="117"/>
      <c r="S320" s="117"/>
    </row>
    <row r="321" spans="2:19" x14ac:dyDescent="0.2">
      <c r="B321" s="117"/>
      <c r="C321" s="117"/>
      <c r="D321" s="117"/>
      <c r="E321" s="117"/>
      <c r="F321" s="117"/>
      <c r="G321" s="117"/>
      <c r="H321" s="117"/>
      <c r="I321" s="118"/>
      <c r="J321" s="117"/>
      <c r="K321" s="117"/>
      <c r="L321" s="117"/>
      <c r="M321" s="117"/>
      <c r="N321" s="117"/>
      <c r="O321" s="117"/>
      <c r="P321" s="117"/>
      <c r="S321" s="117"/>
    </row>
    <row r="322" spans="2:19" x14ac:dyDescent="0.2">
      <c r="B322" s="117"/>
      <c r="C322" s="117"/>
      <c r="D322" s="117"/>
      <c r="E322" s="117"/>
      <c r="F322" s="117"/>
      <c r="G322" s="117"/>
      <c r="H322" s="117"/>
      <c r="I322" s="118"/>
      <c r="J322" s="117"/>
      <c r="K322" s="117"/>
      <c r="L322" s="117"/>
      <c r="M322" s="117"/>
      <c r="N322" s="117"/>
      <c r="O322" s="117"/>
      <c r="P322" s="117"/>
      <c r="S322" s="117"/>
    </row>
    <row r="323" spans="2:19" x14ac:dyDescent="0.2">
      <c r="B323" s="117"/>
      <c r="C323" s="117"/>
      <c r="D323" s="117"/>
      <c r="E323" s="117"/>
      <c r="F323" s="117"/>
      <c r="G323" s="117"/>
      <c r="H323" s="117"/>
      <c r="I323" s="118"/>
      <c r="J323" s="117"/>
      <c r="K323" s="117"/>
      <c r="L323" s="117"/>
      <c r="M323" s="117"/>
      <c r="N323" s="117"/>
      <c r="O323" s="117"/>
      <c r="P323" s="117"/>
      <c r="S323" s="117"/>
    </row>
    <row r="324" spans="2:19" x14ac:dyDescent="0.2">
      <c r="B324" s="117"/>
      <c r="C324" s="117"/>
      <c r="D324" s="117"/>
      <c r="E324" s="117"/>
      <c r="F324" s="117"/>
      <c r="G324" s="117"/>
      <c r="H324" s="117"/>
      <c r="I324" s="118"/>
      <c r="J324" s="117"/>
      <c r="K324" s="117"/>
      <c r="L324" s="117"/>
      <c r="M324" s="117"/>
      <c r="N324" s="117"/>
      <c r="O324" s="117"/>
      <c r="P324" s="117"/>
      <c r="S324" s="117"/>
    </row>
    <row r="325" spans="2:19" x14ac:dyDescent="0.2">
      <c r="B325" s="117"/>
      <c r="C325" s="117"/>
      <c r="D325" s="117"/>
      <c r="E325" s="117"/>
      <c r="F325" s="117"/>
      <c r="G325" s="117"/>
      <c r="H325" s="117"/>
      <c r="I325" s="118"/>
      <c r="J325" s="117"/>
      <c r="K325" s="117"/>
      <c r="L325" s="117"/>
      <c r="M325" s="117"/>
      <c r="N325" s="117"/>
      <c r="O325" s="117"/>
      <c r="P325" s="117"/>
      <c r="S325" s="117"/>
    </row>
    <row r="326" spans="2:19" x14ac:dyDescent="0.2">
      <c r="B326" s="117"/>
      <c r="C326" s="117"/>
      <c r="D326" s="117"/>
      <c r="E326" s="117"/>
      <c r="F326" s="117"/>
      <c r="G326" s="117"/>
      <c r="H326" s="117"/>
      <c r="I326" s="118"/>
      <c r="J326" s="117"/>
      <c r="K326" s="117"/>
      <c r="L326" s="117"/>
      <c r="M326" s="117"/>
      <c r="N326" s="117"/>
      <c r="O326" s="117"/>
      <c r="P326" s="117"/>
      <c r="S326" s="117"/>
    </row>
    <row r="327" spans="2:19" x14ac:dyDescent="0.2">
      <c r="B327" s="117"/>
      <c r="C327" s="117"/>
      <c r="D327" s="117"/>
      <c r="E327" s="117"/>
      <c r="F327" s="117"/>
      <c r="G327" s="117"/>
      <c r="H327" s="117"/>
      <c r="I327" s="118"/>
      <c r="J327" s="117"/>
      <c r="K327" s="117"/>
      <c r="L327" s="117"/>
      <c r="M327" s="117"/>
      <c r="N327" s="117"/>
      <c r="O327" s="117"/>
      <c r="P327" s="117"/>
      <c r="S327" s="117"/>
    </row>
    <row r="328" spans="2:19" x14ac:dyDescent="0.2">
      <c r="B328" s="117"/>
      <c r="C328" s="117"/>
      <c r="D328" s="117"/>
      <c r="E328" s="117"/>
      <c r="F328" s="117"/>
      <c r="G328" s="117"/>
      <c r="H328" s="117"/>
      <c r="I328" s="118"/>
      <c r="J328" s="117"/>
      <c r="K328" s="117"/>
      <c r="L328" s="117"/>
      <c r="M328" s="117"/>
      <c r="N328" s="117"/>
      <c r="O328" s="117"/>
      <c r="P328" s="117"/>
      <c r="S328" s="117"/>
    </row>
    <row r="329" spans="2:19" x14ac:dyDescent="0.2">
      <c r="B329" s="117"/>
      <c r="C329" s="117"/>
      <c r="D329" s="117"/>
      <c r="E329" s="117"/>
      <c r="F329" s="117"/>
      <c r="G329" s="117"/>
      <c r="H329" s="117"/>
      <c r="I329" s="118"/>
      <c r="J329" s="117"/>
      <c r="K329" s="117"/>
      <c r="L329" s="117"/>
      <c r="M329" s="117"/>
      <c r="N329" s="117"/>
      <c r="O329" s="117"/>
      <c r="P329" s="117"/>
      <c r="S329" s="117"/>
    </row>
    <row r="330" spans="2:19" x14ac:dyDescent="0.2">
      <c r="B330" s="117"/>
      <c r="C330" s="117"/>
      <c r="D330" s="117"/>
      <c r="E330" s="117"/>
      <c r="F330" s="117"/>
      <c r="G330" s="117"/>
      <c r="H330" s="117"/>
      <c r="I330" s="118"/>
      <c r="J330" s="117"/>
      <c r="K330" s="117"/>
      <c r="L330" s="117"/>
      <c r="M330" s="117"/>
      <c r="N330" s="117"/>
      <c r="O330" s="117"/>
      <c r="P330" s="117"/>
      <c r="S330" s="117"/>
    </row>
    <row r="331" spans="2:19" x14ac:dyDescent="0.2">
      <c r="B331" s="117"/>
      <c r="C331" s="117"/>
      <c r="D331" s="117"/>
      <c r="E331" s="117"/>
      <c r="F331" s="117"/>
      <c r="G331" s="117"/>
      <c r="H331" s="117"/>
      <c r="I331" s="118"/>
      <c r="J331" s="117"/>
      <c r="K331" s="117"/>
      <c r="L331" s="117"/>
      <c r="M331" s="117"/>
      <c r="N331" s="117"/>
      <c r="O331" s="117"/>
      <c r="P331" s="117"/>
      <c r="S331" s="117"/>
    </row>
    <row r="332" spans="2:19" x14ac:dyDescent="0.2">
      <c r="B332" s="117"/>
      <c r="C332" s="117"/>
      <c r="D332" s="117"/>
      <c r="E332" s="117"/>
      <c r="F332" s="117"/>
      <c r="G332" s="117"/>
      <c r="H332" s="117"/>
      <c r="I332" s="118"/>
      <c r="J332" s="117"/>
      <c r="K332" s="117"/>
      <c r="L332" s="117"/>
      <c r="M332" s="117"/>
      <c r="N332" s="117"/>
      <c r="O332" s="117"/>
      <c r="P332" s="117"/>
      <c r="S332" s="117"/>
    </row>
    <row r="333" spans="2:19" x14ac:dyDescent="0.2">
      <c r="B333" s="117"/>
      <c r="C333" s="117"/>
      <c r="D333" s="117"/>
      <c r="E333" s="117"/>
      <c r="F333" s="117"/>
      <c r="G333" s="117"/>
      <c r="H333" s="117"/>
      <c r="I333" s="118"/>
      <c r="J333" s="117"/>
      <c r="K333" s="117"/>
      <c r="L333" s="117"/>
      <c r="M333" s="117"/>
      <c r="N333" s="117"/>
      <c r="O333" s="117"/>
      <c r="P333" s="117"/>
      <c r="S333" s="117"/>
    </row>
    <row r="334" spans="2:19" x14ac:dyDescent="0.2">
      <c r="B334" s="117"/>
      <c r="C334" s="117"/>
      <c r="D334" s="117"/>
      <c r="E334" s="117"/>
      <c r="F334" s="117"/>
      <c r="G334" s="117"/>
      <c r="H334" s="117"/>
      <c r="I334" s="118"/>
      <c r="J334" s="117"/>
      <c r="K334" s="117"/>
      <c r="L334" s="117"/>
      <c r="M334" s="117"/>
      <c r="N334" s="117"/>
      <c r="O334" s="117"/>
      <c r="P334" s="117"/>
      <c r="S334" s="117"/>
    </row>
    <row r="335" spans="2:19" x14ac:dyDescent="0.2">
      <c r="B335" s="117"/>
      <c r="C335" s="117"/>
      <c r="D335" s="117"/>
      <c r="E335" s="117"/>
      <c r="F335" s="117"/>
      <c r="G335" s="117"/>
      <c r="H335" s="117"/>
      <c r="I335" s="118"/>
      <c r="J335" s="117"/>
      <c r="K335" s="117"/>
      <c r="L335" s="117"/>
      <c r="M335" s="117"/>
      <c r="N335" s="117"/>
      <c r="O335" s="117"/>
      <c r="P335" s="117"/>
      <c r="S335" s="117"/>
    </row>
    <row r="336" spans="2:19" x14ac:dyDescent="0.2">
      <c r="B336" s="117"/>
      <c r="C336" s="117"/>
      <c r="D336" s="117"/>
      <c r="E336" s="117"/>
      <c r="F336" s="117"/>
      <c r="G336" s="117"/>
      <c r="H336" s="117"/>
      <c r="I336" s="118"/>
      <c r="J336" s="117"/>
      <c r="K336" s="117"/>
      <c r="L336" s="117"/>
      <c r="M336" s="117"/>
      <c r="N336" s="117"/>
      <c r="O336" s="117"/>
      <c r="P336" s="117"/>
      <c r="S336" s="117"/>
    </row>
    <row r="337" spans="2:19" x14ac:dyDescent="0.2">
      <c r="B337" s="117"/>
      <c r="C337" s="117"/>
      <c r="D337" s="117"/>
      <c r="E337" s="117"/>
      <c r="F337" s="117"/>
      <c r="G337" s="117"/>
      <c r="H337" s="117"/>
      <c r="I337" s="118"/>
      <c r="J337" s="117"/>
      <c r="K337" s="117"/>
      <c r="L337" s="117"/>
      <c r="M337" s="117"/>
      <c r="N337" s="117"/>
      <c r="O337" s="117"/>
      <c r="P337" s="117"/>
      <c r="S337" s="117"/>
    </row>
    <row r="338" spans="2:19" x14ac:dyDescent="0.2">
      <c r="B338" s="117"/>
      <c r="C338" s="117"/>
      <c r="D338" s="117"/>
      <c r="E338" s="117"/>
      <c r="F338" s="117"/>
      <c r="G338" s="117"/>
      <c r="H338" s="117"/>
      <c r="I338" s="118"/>
      <c r="J338" s="117"/>
      <c r="K338" s="117"/>
      <c r="L338" s="117"/>
      <c r="M338" s="117"/>
      <c r="N338" s="117"/>
      <c r="O338" s="117"/>
      <c r="P338" s="117"/>
      <c r="S338" s="117"/>
    </row>
    <row r="339" spans="2:19" x14ac:dyDescent="0.2">
      <c r="B339" s="117"/>
      <c r="C339" s="117"/>
      <c r="D339" s="117"/>
      <c r="E339" s="117"/>
      <c r="F339" s="117"/>
      <c r="G339" s="117"/>
      <c r="H339" s="117"/>
      <c r="I339" s="118"/>
      <c r="J339" s="117"/>
      <c r="K339" s="117"/>
      <c r="L339" s="117"/>
      <c r="M339" s="117"/>
      <c r="N339" s="117"/>
      <c r="O339" s="117"/>
      <c r="P339" s="117"/>
      <c r="S339" s="117"/>
    </row>
    <row r="340" spans="2:19" x14ac:dyDescent="0.2">
      <c r="B340" s="117"/>
      <c r="C340" s="117"/>
      <c r="D340" s="117"/>
      <c r="E340" s="117"/>
      <c r="F340" s="117"/>
      <c r="G340" s="117"/>
      <c r="H340" s="117"/>
      <c r="I340" s="118"/>
      <c r="J340" s="117"/>
      <c r="K340" s="117"/>
      <c r="L340" s="117"/>
      <c r="M340" s="117"/>
      <c r="N340" s="117"/>
      <c r="O340" s="117"/>
      <c r="P340" s="117"/>
      <c r="S340" s="117"/>
    </row>
    <row r="341" spans="2:19" x14ac:dyDescent="0.2">
      <c r="B341" s="117"/>
      <c r="C341" s="117"/>
      <c r="D341" s="117"/>
      <c r="E341" s="117"/>
      <c r="F341" s="117"/>
      <c r="G341" s="117"/>
      <c r="H341" s="117"/>
      <c r="I341" s="118"/>
      <c r="J341" s="117"/>
      <c r="K341" s="117"/>
      <c r="L341" s="117"/>
      <c r="M341" s="117"/>
      <c r="N341" s="117"/>
      <c r="O341" s="117"/>
      <c r="P341" s="117"/>
      <c r="S341" s="117"/>
    </row>
    <row r="342" spans="2:19" x14ac:dyDescent="0.2">
      <c r="B342" s="117"/>
      <c r="C342" s="117"/>
      <c r="D342" s="117"/>
      <c r="E342" s="117"/>
      <c r="F342" s="117"/>
      <c r="G342" s="117"/>
      <c r="H342" s="117"/>
      <c r="I342" s="118"/>
      <c r="J342" s="117"/>
      <c r="K342" s="117"/>
      <c r="L342" s="117"/>
      <c r="M342" s="117"/>
      <c r="N342" s="117"/>
      <c r="O342" s="117"/>
      <c r="P342" s="117"/>
      <c r="S342" s="117"/>
    </row>
    <row r="343" spans="2:19" x14ac:dyDescent="0.2">
      <c r="B343" s="117"/>
      <c r="C343" s="117"/>
      <c r="D343" s="117"/>
      <c r="E343" s="117"/>
      <c r="F343" s="117"/>
      <c r="G343" s="117"/>
      <c r="H343" s="117"/>
      <c r="I343" s="118"/>
      <c r="J343" s="117"/>
      <c r="K343" s="117"/>
      <c r="L343" s="117"/>
      <c r="M343" s="117"/>
      <c r="N343" s="117"/>
      <c r="O343" s="117"/>
      <c r="P343" s="117"/>
      <c r="S343" s="117"/>
    </row>
    <row r="344" spans="2:19" x14ac:dyDescent="0.2">
      <c r="B344" s="117"/>
      <c r="C344" s="117"/>
      <c r="D344" s="117"/>
      <c r="E344" s="117"/>
      <c r="F344" s="117"/>
      <c r="G344" s="117"/>
      <c r="H344" s="117"/>
      <c r="I344" s="118"/>
      <c r="J344" s="117"/>
      <c r="K344" s="117"/>
      <c r="L344" s="117"/>
      <c r="M344" s="117"/>
      <c r="N344" s="117"/>
      <c r="O344" s="117"/>
      <c r="P344" s="117"/>
      <c r="S344" s="117"/>
    </row>
    <row r="345" spans="2:19" x14ac:dyDescent="0.2">
      <c r="B345" s="117"/>
      <c r="C345" s="117"/>
      <c r="D345" s="117"/>
      <c r="E345" s="117"/>
      <c r="F345" s="117"/>
      <c r="G345" s="117"/>
      <c r="H345" s="117"/>
      <c r="I345" s="118"/>
      <c r="J345" s="117"/>
      <c r="K345" s="117"/>
      <c r="L345" s="117"/>
      <c r="M345" s="117"/>
      <c r="N345" s="117"/>
      <c r="O345" s="117"/>
      <c r="P345" s="117"/>
      <c r="S345" s="117"/>
    </row>
    <row r="346" spans="2:19" x14ac:dyDescent="0.2">
      <c r="B346" s="117"/>
      <c r="C346" s="117"/>
      <c r="D346" s="117"/>
      <c r="E346" s="117"/>
      <c r="F346" s="117"/>
      <c r="G346" s="117"/>
      <c r="H346" s="117"/>
      <c r="I346" s="118"/>
      <c r="J346" s="117"/>
      <c r="K346" s="117"/>
      <c r="L346" s="117"/>
      <c r="M346" s="117"/>
      <c r="N346" s="117"/>
      <c r="O346" s="117"/>
      <c r="P346" s="117"/>
      <c r="S346" s="117"/>
    </row>
    <row r="347" spans="2:19" x14ac:dyDescent="0.2">
      <c r="B347" s="117"/>
      <c r="C347" s="117"/>
      <c r="D347" s="117"/>
      <c r="E347" s="117"/>
      <c r="F347" s="117"/>
      <c r="G347" s="117"/>
      <c r="H347" s="117"/>
      <c r="I347" s="118"/>
      <c r="J347" s="117"/>
      <c r="K347" s="117"/>
      <c r="L347" s="117"/>
      <c r="M347" s="117"/>
      <c r="N347" s="117"/>
      <c r="O347" s="117"/>
      <c r="P347" s="117"/>
      <c r="S347" s="117"/>
    </row>
  </sheetData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>
    <oddFooter>Side &amp;P av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2016-2020</vt:lpstr>
      <vt:lpstr>Ark3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Eier</dc:creator>
  <cp:lastModifiedBy>Microsoft Office-bruker</cp:lastModifiedBy>
  <cp:lastPrinted>2020-09-27T08:00:08Z</cp:lastPrinted>
  <dcterms:created xsi:type="dcterms:W3CDTF">2011-02-22T12:37:49Z</dcterms:created>
  <dcterms:modified xsi:type="dcterms:W3CDTF">2020-10-08T19:16:55Z</dcterms:modified>
</cp:coreProperties>
</file>